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bofeb.sharepoint.com/sites/DOS_sociale balans  bilan social/Shared Documents/"/>
    </mc:Choice>
  </mc:AlternateContent>
  <xr:revisionPtr revIDLastSave="151" documentId="13_ncr:1_{6BE75CB7-F113-4F51-8277-1A78E1F32828}" xr6:coauthVersionLast="47" xr6:coauthVersionMax="47" xr10:uidLastSave="{94B5F3D4-40DB-4D0B-9498-1D27D4C35EA9}"/>
  <bookViews>
    <workbookView xWindow="-120" yWindow="-120" windowWidth="29040" windowHeight="15720" tabRatio="769" xr2:uid="{00000000-000D-0000-FFFF-FFFF00000000}"/>
  </bookViews>
  <sheets>
    <sheet name="Récapitulatif" sheetId="11" r:id="rId1"/>
    <sheet name="F. formelle Hommes" sheetId="2" r:id="rId2"/>
    <sheet name="F. formelle Femmes" sheetId="6" r:id="rId3"/>
    <sheet name="F. informelle Hommes" sheetId="7" r:id="rId4"/>
    <sheet name="F. informelle Femmes" sheetId="8" r:id="rId5"/>
    <sheet name="F. initiale Hommes" sheetId="9" r:id="rId6"/>
    <sheet name="F. initiale Femmes" sheetId="10" r:id="rId7"/>
  </sheets>
  <definedNames>
    <definedName name="_xlnm.Print_Area" localSheetId="2">'F. formelle Femmes'!$A$1:$L$37</definedName>
    <definedName name="_xlnm.Print_Area" localSheetId="1">'F. formelle Hommes'!$A$1:$L$38</definedName>
    <definedName name="_xlnm.Print_Area" localSheetId="5">'F. initiale Hommes'!$A$1:$J$29</definedName>
    <definedName name="_xlnm.Print_Area" localSheetId="0">Récapitulatif!$A$1:$O$32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2" l="1"/>
  <c r="C11" i="9"/>
  <c r="G26" i="6" l="1"/>
  <c r="G25" i="6"/>
  <c r="K25" i="6" s="1"/>
  <c r="G24" i="6"/>
  <c r="G22" i="6"/>
  <c r="K22" i="6" s="1"/>
  <c r="G21" i="6"/>
  <c r="G20" i="6"/>
  <c r="K20" i="6" s="1"/>
  <c r="G19" i="6"/>
  <c r="K19" i="6" s="1"/>
  <c r="G19" i="2"/>
  <c r="K19" i="2" s="1"/>
  <c r="G19" i="10"/>
  <c r="J19" i="10" s="1"/>
  <c r="G18" i="10"/>
  <c r="J18" i="10" s="1"/>
  <c r="G27" i="8"/>
  <c r="J27" i="8" s="1"/>
  <c r="G26" i="8"/>
  <c r="J26" i="8" s="1"/>
  <c r="G25" i="8"/>
  <c r="J25" i="8" s="1"/>
  <c r="G24" i="8"/>
  <c r="J24" i="8" s="1"/>
  <c r="G23" i="8"/>
  <c r="J23" i="8" s="1"/>
  <c r="G22" i="8"/>
  <c r="J22" i="8" s="1"/>
  <c r="G21" i="8"/>
  <c r="J21" i="8" s="1"/>
  <c r="G20" i="8"/>
  <c r="J20" i="8" s="1"/>
  <c r="G19" i="8"/>
  <c r="J19" i="8" s="1"/>
  <c r="K26" i="6"/>
  <c r="K24" i="6"/>
  <c r="E23" i="6"/>
  <c r="G23" i="6" s="1"/>
  <c r="K21" i="6"/>
  <c r="B30" i="2"/>
  <c r="L14" i="11" s="1"/>
  <c r="B28" i="6"/>
  <c r="N14" i="11" s="1"/>
  <c r="B25" i="10"/>
  <c r="N27" i="11" s="1"/>
  <c r="B25" i="9"/>
  <c r="L27" i="11" s="1"/>
  <c r="B32" i="8"/>
  <c r="N22" i="11" s="1"/>
  <c r="B32" i="7"/>
  <c r="L22" i="11" s="1"/>
  <c r="C35" i="6"/>
  <c r="C37" i="6" s="1"/>
  <c r="I28" i="6" s="1"/>
  <c r="N18" i="11" s="1"/>
  <c r="C36" i="2"/>
  <c r="I30" i="2" s="1"/>
  <c r="L18" i="11" s="1"/>
  <c r="G20" i="2"/>
  <c r="K20" i="2" s="1"/>
  <c r="G21" i="2"/>
  <c r="K21" i="2" s="1"/>
  <c r="G22" i="2"/>
  <c r="K22" i="2" s="1"/>
  <c r="G24" i="2"/>
  <c r="K24" i="2" s="1"/>
  <c r="G25" i="2"/>
  <c r="K25" i="2" s="1"/>
  <c r="G26" i="2"/>
  <c r="K26" i="2" s="1"/>
  <c r="G27" i="2"/>
  <c r="K27" i="2" s="1"/>
  <c r="G28" i="2"/>
  <c r="K28" i="2" s="1"/>
  <c r="C15" i="10"/>
  <c r="C11" i="10"/>
  <c r="C15" i="9"/>
  <c r="C12" i="2"/>
  <c r="C16" i="8"/>
  <c r="C12" i="8"/>
  <c r="C16" i="7"/>
  <c r="C12" i="7"/>
  <c r="C16" i="6"/>
  <c r="C12" i="6"/>
  <c r="I25" i="10"/>
  <c r="E25" i="10"/>
  <c r="N28" i="11" s="1"/>
  <c r="G23" i="10"/>
  <c r="J23" i="10" s="1"/>
  <c r="G22" i="10"/>
  <c r="J22" i="10" s="1"/>
  <c r="G21" i="10"/>
  <c r="J21" i="10" s="1"/>
  <c r="G20" i="10"/>
  <c r="J20" i="10" s="1"/>
  <c r="I25" i="9"/>
  <c r="E25" i="9"/>
  <c r="L28" i="11" s="1"/>
  <c r="G23" i="9"/>
  <c r="J23" i="9" s="1"/>
  <c r="G22" i="9"/>
  <c r="J22" i="9" s="1"/>
  <c r="G21" i="9"/>
  <c r="J21" i="9" s="1"/>
  <c r="G20" i="9"/>
  <c r="J20" i="9" s="1"/>
  <c r="G19" i="9"/>
  <c r="J19" i="9" s="1"/>
  <c r="G18" i="9"/>
  <c r="J18" i="9" s="1"/>
  <c r="I32" i="8"/>
  <c r="E32" i="8"/>
  <c r="N23" i="11" s="1"/>
  <c r="G30" i="8"/>
  <c r="J30" i="8" s="1"/>
  <c r="G29" i="8"/>
  <c r="J29" i="8" s="1"/>
  <c r="G28" i="8"/>
  <c r="J28" i="8" s="1"/>
  <c r="I32" i="7"/>
  <c r="E32" i="7"/>
  <c r="L23" i="11" s="1"/>
  <c r="G30" i="7"/>
  <c r="J30" i="7"/>
  <c r="G29" i="7"/>
  <c r="J29" i="7" s="1"/>
  <c r="G28" i="7"/>
  <c r="J28" i="7" s="1"/>
  <c r="G27" i="7"/>
  <c r="J27" i="7" s="1"/>
  <c r="G26" i="7"/>
  <c r="J26" i="7" s="1"/>
  <c r="G25" i="7"/>
  <c r="J25" i="7" s="1"/>
  <c r="G24" i="7"/>
  <c r="J24" i="7" s="1"/>
  <c r="G23" i="7"/>
  <c r="J23" i="7" s="1"/>
  <c r="G22" i="7"/>
  <c r="J22" i="7"/>
  <c r="G21" i="7"/>
  <c r="J21" i="7" s="1"/>
  <c r="G20" i="7"/>
  <c r="J20" i="7" s="1"/>
  <c r="G19" i="7"/>
  <c r="J28" i="6"/>
  <c r="N19" i="11" s="1"/>
  <c r="C16" i="2"/>
  <c r="E23" i="2"/>
  <c r="E30" i="2" s="1"/>
  <c r="L15" i="11" s="1"/>
  <c r="J30" i="2"/>
  <c r="L19" i="11" s="1"/>
  <c r="E28" i="6" l="1"/>
  <c r="N15" i="11" s="1"/>
  <c r="G32" i="7"/>
  <c r="J32" i="7" s="1"/>
  <c r="L24" i="11" s="1"/>
  <c r="J19" i="7"/>
  <c r="K23" i="6"/>
  <c r="G28" i="6"/>
  <c r="K28" i="6" s="1"/>
  <c r="N16" i="11" s="1"/>
  <c r="N17" i="11" s="1"/>
  <c r="G32" i="8"/>
  <c r="J32" i="8" s="1"/>
  <c r="N24" i="11" s="1"/>
  <c r="G25" i="10"/>
  <c r="J25" i="10" s="1"/>
  <c r="N29" i="11" s="1"/>
  <c r="G25" i="9"/>
  <c r="J25" i="9" s="1"/>
  <c r="L29" i="11" s="1"/>
  <c r="G23" i="2"/>
  <c r="K23" i="2" s="1"/>
  <c r="G30" i="2" l="1"/>
  <c r="K30" i="2" s="1"/>
  <c r="L16" i="11" s="1"/>
  <c r="L17" i="11" s="1"/>
</calcChain>
</file>

<file path=xl/sharedStrings.xml><?xml version="1.0" encoding="utf-8"?>
<sst xmlns="http://schemas.openxmlformats.org/spreadsheetml/2006/main" count="345" uniqueCount="129">
  <si>
    <t>Users Guide : Que devez-vous faire ? 3 étapes simples</t>
  </si>
  <si>
    <t>1. Remplissez d'abord les pages 2 à 7.</t>
  </si>
  <si>
    <t>2. Les montants se complètent automatiquement sur la base des informations relatives aux efforts de formation consignées tout au long de l'année.</t>
  </si>
  <si>
    <t>3. Remplissez la dernière page du "Bilan social" de votre entreprise, en reportant les montants repris dans ce récapitulatif.</t>
  </si>
  <si>
    <t>Vous avez une question pendant cette procédure ? Cliquez sur le bouton bleu et posez votre question à A. Defauw.</t>
  </si>
  <si>
    <t>Codes</t>
  </si>
  <si>
    <t>Hommes</t>
  </si>
  <si>
    <t>Femmes</t>
  </si>
  <si>
    <t>Initiatives en matière de formation professionnelle continue à caractère formel à charge de l'employeur</t>
  </si>
  <si>
    <t>Nombre de travailleurs concernés ………..……………………………………………………</t>
  </si>
  <si>
    <t>Nombre d'heures de formation suivies…………………………………………………………</t>
  </si>
  <si>
    <t>Coût net pour l'entreprise……………………………………………………………………….</t>
  </si>
  <si>
    <t>dont coût brut directement lié aux formations ………...…..………...…………</t>
  </si>
  <si>
    <t>dont cotisations payées et versements à des fonds collectifs………………..</t>
  </si>
  <si>
    <t>dont subventions et autres avantages financiers reçus (à déduire)…………..</t>
  </si>
  <si>
    <t>Initiatives en matière de formation professionnelle continue à caractère moins formel ou informel à charge de l'employeur</t>
  </si>
  <si>
    <t>Nombre de travailleurs concernés ……….…….……………………………………………..</t>
  </si>
  <si>
    <t>Nombre d'heures de formation suivies…………….………………………………………….</t>
  </si>
  <si>
    <t>Coût net pour l'entreprise ………………....………..……..….………………………………</t>
  </si>
  <si>
    <t>Initiatives en matière de formation professionnelle initiale à charge de l'employeur</t>
  </si>
  <si>
    <t>Nombre de travailleurs concernés…………………………………………………………….</t>
  </si>
  <si>
    <t>Nombre d'heures de formation suivies ……………………………………………………….</t>
  </si>
  <si>
    <t>Coût net pour l'entreprise………………………………………………………………………</t>
  </si>
  <si>
    <t>Users Guide : Qu'est-ce qu'une formation formelle ?</t>
  </si>
  <si>
    <t>- Planifiée à l'avance + financée partiellement/intégralement par l'entreprise (financement direct ou indirect, p.ex. via contributions) ;</t>
  </si>
  <si>
    <t>- Cours et stages conçus par des formateurs ou des orateurs ;</t>
  </si>
  <si>
    <t>- Haut degré d'organisation du formateur/de l'organisme de formation ou de l'entreprise elle-même ;</t>
  </si>
  <si>
    <t>- Dans un lieu nettement séparé du lieu de travail (à l'intérieur ou à l'extérieur de l'entreprise) ;</t>
  </si>
  <si>
    <t>- S'adresse à un groupe d'apprenants et fait souvent l'objet d'une attestation de suivi de la formation ;</t>
  </si>
  <si>
    <t>- Cotisations payées par l'employeur à des fonds de formation.</t>
  </si>
  <si>
    <r>
      <t xml:space="preserve">Calculateur coût salarial annuel </t>
    </r>
    <r>
      <rPr>
        <b/>
        <sz val="8"/>
        <color indexed="9"/>
        <rFont val="Calibri"/>
        <family val="2"/>
      </rPr>
      <t>→</t>
    </r>
    <r>
      <rPr>
        <b/>
        <sz val="8"/>
        <color indexed="9"/>
        <rFont val="Arial"/>
        <family val="2"/>
      </rPr>
      <t xml:space="preserve"> coût salarial horaire</t>
    </r>
  </si>
  <si>
    <t>Coût salarial all-in</t>
  </si>
  <si>
    <t xml:space="preserve"> Y compris tous les coûts: cotisations patronales, 13e mois, double pécule de vacances,…</t>
  </si>
  <si>
    <t>Nombre d'heures prestées</t>
  </si>
  <si>
    <t xml:space="preserve"> Maximum : 38 h * 52 semaines = 1.976 h</t>
  </si>
  <si>
    <t>Coût salarial horaire</t>
  </si>
  <si>
    <t>Calculateur salaire horaire brut → coût salarial horaire</t>
  </si>
  <si>
    <t>Salaire horaire brut</t>
  </si>
  <si>
    <t>Cotisations patronales</t>
  </si>
  <si>
    <r>
      <t xml:space="preserve"> </t>
    </r>
    <r>
      <rPr>
        <sz val="8"/>
        <color indexed="8"/>
        <rFont val="Calibri"/>
        <family val="2"/>
      </rPr>
      <t>±</t>
    </r>
    <r>
      <rPr>
        <sz val="8"/>
        <color indexed="8"/>
        <rFont val="Arial"/>
        <family val="2"/>
      </rPr>
      <t xml:space="preserve"> 33% de cotisations à l'ONSS (suiv. taille de l'entreprise, voir secrétariat social) + autres cotisations sociales (fonds séc. d'existence,…)</t>
    </r>
  </si>
  <si>
    <t>Travailleurs masculins*</t>
  </si>
  <si>
    <t>Données relatives à la formation</t>
  </si>
  <si>
    <t>Coût brut lié à la formation</t>
  </si>
  <si>
    <r>
      <t xml:space="preserve">Subventions </t>
    </r>
    <r>
      <rPr>
        <sz val="8"/>
        <rFont val="Arial"/>
        <family val="2"/>
      </rPr>
      <t>(fonds/pouv. publics)</t>
    </r>
  </si>
  <si>
    <t>Coût net lié à la formation</t>
  </si>
  <si>
    <t>Nom</t>
  </si>
  <si>
    <t>N°</t>
  </si>
  <si>
    <t>Date</t>
  </si>
  <si>
    <r>
      <t xml:space="preserve">Description de la formation
</t>
    </r>
    <r>
      <rPr>
        <sz val="8"/>
        <rFont val="Arial"/>
        <family val="2"/>
      </rPr>
      <t>(y compris formations congé-éducation payé durant les heures de travail)</t>
    </r>
  </si>
  <si>
    <t>Heures de formation durant les heures de travail</t>
  </si>
  <si>
    <r>
      <t xml:space="preserve">Coût salarial participant </t>
    </r>
    <r>
      <rPr>
        <sz val="8"/>
        <rFont val="Arial"/>
        <family val="2"/>
      </rPr>
      <t>(excl. contribut. formation)</t>
    </r>
  </si>
  <si>
    <t>Coût formation**</t>
  </si>
  <si>
    <r>
      <t xml:space="preserve">Cotisations formation </t>
    </r>
    <r>
      <rPr>
        <sz val="8"/>
        <rFont val="Arial"/>
        <family val="2"/>
      </rPr>
      <t>(calculateur)</t>
    </r>
  </si>
  <si>
    <t>Jan Janssen</t>
  </si>
  <si>
    <t>Excel</t>
  </si>
  <si>
    <t>Ben Berden</t>
  </si>
  <si>
    <t>Word</t>
  </si>
  <si>
    <t>Peter Peeters</t>
  </si>
  <si>
    <t>Stijn Stijnen</t>
  </si>
  <si>
    <t>Chariot élévateur</t>
  </si>
  <si>
    <t>Rob Robben</t>
  </si>
  <si>
    <t>Bart Peeters</t>
  </si>
  <si>
    <t>Powerpoint</t>
  </si>
  <si>
    <t>Kris Stijnen</t>
  </si>
  <si>
    <t>Paul Paulisen</t>
  </si>
  <si>
    <t>Négociation</t>
  </si>
  <si>
    <t>Ivo Michiels</t>
  </si>
  <si>
    <r>
      <t xml:space="preserve">* Sous contrat de travail, </t>
    </r>
    <r>
      <rPr>
        <u/>
        <sz val="8"/>
        <color indexed="8"/>
        <rFont val="Arial"/>
        <family val="2"/>
      </rPr>
      <t>à l'exclusion de</t>
    </r>
    <r>
      <rPr>
        <sz val="8"/>
        <color indexed="8"/>
        <rFont val="Arial"/>
        <family val="2"/>
      </rPr>
      <t xml:space="preserve"> :</t>
    </r>
    <r>
      <rPr>
        <sz val="8"/>
        <color indexed="8"/>
        <rFont val="Arial"/>
        <family val="2"/>
      </rPr>
      <t xml:space="preserve"> travailleurs intérimaires, apprentis, stagiaires, contrats FPI,…</t>
    </r>
  </si>
  <si>
    <r>
      <t xml:space="preserve">** Toujours lien direct avec la formation, </t>
    </r>
    <r>
      <rPr>
        <u/>
        <sz val="8"/>
        <color indexed="8"/>
        <rFont val="Arial"/>
        <family val="2"/>
      </rPr>
      <t>interne</t>
    </r>
    <r>
      <rPr>
        <sz val="8"/>
        <color indexed="8"/>
        <rFont val="Arial"/>
        <family val="2"/>
      </rPr>
      <t xml:space="preserve"> :</t>
    </r>
    <r>
      <rPr>
        <sz val="8"/>
        <color indexed="8"/>
        <rFont val="Arial"/>
        <family val="2"/>
      </rPr>
      <t xml:space="preserve"> coût salarial formateurs/organisateurs, entretien et amortissement locaux, matériel didactique, frais déplacement et hébergement participants</t>
    </r>
  </si>
  <si>
    <r>
      <t xml:space="preserve">** Toujours lien direct avec la formation, </t>
    </r>
    <r>
      <rPr>
        <u/>
        <sz val="8"/>
        <color indexed="8"/>
        <rFont val="Arial"/>
        <family val="2"/>
      </rPr>
      <t>externe</t>
    </r>
    <r>
      <rPr>
        <sz val="8"/>
        <color indexed="8"/>
        <rFont val="Arial"/>
        <family val="2"/>
      </rPr>
      <t xml:space="preserve"> : dépenses facturées par l'organisme de formation</t>
    </r>
    <r>
      <rPr>
        <sz val="8"/>
        <color indexed="8"/>
        <rFont val="Arial"/>
        <family val="2"/>
      </rPr>
      <t>, fournitures liées à la formation, frais déplacement et hébergement participants,…</t>
    </r>
  </si>
  <si>
    <r>
      <t xml:space="preserve">Calculateur cotisations pour la formation travailleurs masculins : </t>
    </r>
    <r>
      <rPr>
        <b/>
        <sz val="10"/>
        <rFont val="Arial"/>
        <family val="2"/>
      </rPr>
      <t>58032</t>
    </r>
  </si>
  <si>
    <t>Coût sal. annuel hommes</t>
  </si>
  <si>
    <t xml:space="preserve"> Montant apparaissant à la nouvelle rubrique 1023 du bilan social, mais uniquement pour les travailleurs masculins</t>
  </si>
  <si>
    <t>Coût sans cot. formation</t>
  </si>
  <si>
    <t>Cotisations formation</t>
  </si>
  <si>
    <r>
      <t xml:space="preserve"> Cotisation groupes à risque (</t>
    </r>
    <r>
      <rPr>
        <sz val="8"/>
        <color indexed="8"/>
        <rFont val="Calibri"/>
        <family val="2"/>
      </rPr>
      <t xml:space="preserve">≥ </t>
    </r>
    <r>
      <rPr>
        <sz val="8"/>
        <color indexed="8"/>
        <rFont val="Arial"/>
        <family val="2"/>
      </rPr>
      <t>0,10%) + versements formation selon CCT sectorielle/d'entreprise + congé-éducation payé (pour info: 0,05%)</t>
    </r>
  </si>
  <si>
    <t>Coût cotisations formation</t>
  </si>
  <si>
    <t>Calculateur coût salarial annuel → coût salarial horaire</t>
  </si>
  <si>
    <t>Travailleurs féminins*</t>
  </si>
  <si>
    <t>Eva Janssen</t>
  </si>
  <si>
    <t>Hilde Berden</t>
  </si>
  <si>
    <t>Leen Peeters</t>
  </si>
  <si>
    <t>Elke Stijnen</t>
  </si>
  <si>
    <t>Marie Robben</t>
  </si>
  <si>
    <t>Annie Peeters</t>
  </si>
  <si>
    <t>Catherine Stijnen</t>
  </si>
  <si>
    <r>
      <t xml:space="preserve">Calculateur cotisations pour la formation travailleurs féminins : </t>
    </r>
    <r>
      <rPr>
        <b/>
        <sz val="10"/>
        <rFont val="Arial"/>
        <family val="2"/>
      </rPr>
      <t>58132</t>
    </r>
  </si>
  <si>
    <t>Coût sal. femmes</t>
  </si>
  <si>
    <t xml:space="preserve"> Montant apparaissant à la nouvelle rubrique 1023 du bilan social, mais uniquement pour les travailleurs féminins</t>
  </si>
  <si>
    <t>Users Guide :  Qu'est-ce que une formation moins formelle ou informelle ?</t>
  </si>
  <si>
    <t>- En principe, planifiée à l'avance + financée partiellement/intégralement par l'entreprise ;</t>
  </si>
  <si>
    <t>- Relation directe avec le travail et le lieu de travail ;</t>
  </si>
  <si>
    <t>- Haut degré d'auto-organisation par le(s) travailleur(s) ;</t>
  </si>
  <si>
    <t>- Contenu de la formation déterminé en fonction des besoins individuels du/des travailleur(s) sur le lieu de travail ;</t>
  </si>
  <si>
    <r>
      <t xml:space="preserve">- </t>
    </r>
    <r>
      <rPr>
        <u/>
        <sz val="8"/>
        <color indexed="56"/>
        <rFont val="Arial"/>
        <family val="2"/>
      </rPr>
      <t>Par exemple</t>
    </r>
    <r>
      <rPr>
        <sz val="8"/>
        <color indexed="56"/>
        <rFont val="Arial"/>
        <family val="2"/>
      </rPr>
      <t xml:space="preserve"> : formation sur le tas, tutorat, coaching, formation des nouveaux collaborateurs, rotation du personnel, échanges, visites d'études, détachements, cercles de qualité ou d'apprentissage, autoformation (e-learning,…), participation à des conférences, des foires, des exposés,... ;</t>
    </r>
  </si>
  <si>
    <r>
      <t xml:space="preserve">- </t>
    </r>
    <r>
      <rPr>
        <u/>
        <sz val="8"/>
        <color indexed="56"/>
        <rFont val="Arial"/>
        <family val="2"/>
      </rPr>
      <t>A l'exclusion par exemple de</t>
    </r>
    <r>
      <rPr>
        <sz val="8"/>
        <color indexed="56"/>
        <rFont val="Arial"/>
        <family val="2"/>
      </rPr>
      <t xml:space="preserve"> : brainstorming, séances d'information sur la stratégie (conseil d'entreprise,…), accueil de nouveaux travailleurs sans contenu formatif,…</t>
    </r>
  </si>
  <si>
    <r>
      <t xml:space="preserve"> </t>
    </r>
    <r>
      <rPr>
        <sz val="8"/>
        <color indexed="8"/>
        <rFont val="Calibri"/>
        <family val="2"/>
      </rPr>
      <t>±</t>
    </r>
    <r>
      <rPr>
        <sz val="8"/>
        <color indexed="8"/>
        <rFont val="Arial"/>
        <family val="2"/>
      </rPr>
      <t xml:space="preserve"> 33% de cotisations à l'ONSS (suiv. taille de l'entreprise, voir secrétariat social) + autres cotisations sociales</t>
    </r>
  </si>
  <si>
    <t>Description de la formation</t>
  </si>
  <si>
    <t>Coût salarial participant</t>
  </si>
  <si>
    <t>Formation nouvelle machine</t>
  </si>
  <si>
    <t>Conférence sécurité</t>
  </si>
  <si>
    <t>Klaas Claessen</t>
  </si>
  <si>
    <t>Formation à l'accueil</t>
  </si>
  <si>
    <t>Conférence secteur</t>
  </si>
  <si>
    <t>Piet Pieters</t>
  </si>
  <si>
    <t>Détachement siège</t>
  </si>
  <si>
    <r>
      <t xml:space="preserve">* Sous contrat de travail, </t>
    </r>
    <r>
      <rPr>
        <u/>
        <sz val="8"/>
        <color indexed="8"/>
        <rFont val="Arial"/>
        <family val="2"/>
      </rPr>
      <t>à l'exclusion 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: </t>
    </r>
    <r>
      <rPr>
        <sz val="8"/>
        <color indexed="8"/>
        <rFont val="Arial"/>
        <family val="2"/>
      </rPr>
      <t>travailleurs intérimaires, apprentis, stagiaires, contrats FPI,…</t>
    </r>
  </si>
  <si>
    <r>
      <t>** Toujours lien direct avec la formation :</t>
    </r>
    <r>
      <rPr>
        <sz val="8"/>
        <color indexed="8"/>
        <rFont val="Arial"/>
        <family val="2"/>
      </rPr>
      <t xml:space="preserve"> coût salarial formateurs, droits d'inscription, frais déplacement et hébergement, fournitures liées à la formation,…</t>
    </r>
  </si>
  <si>
    <t>Users Guide : Qu'est-ce qu'une formation professionnelle initiale ?</t>
  </si>
  <si>
    <r>
      <t xml:space="preserve">- P.ex. : </t>
    </r>
    <r>
      <rPr>
        <u/>
        <sz val="8"/>
        <color indexed="56"/>
        <rFont val="Arial"/>
        <family val="2"/>
      </rPr>
      <t>syst. alternant formation et travail, formation professionnelle individuelle (FPI)</t>
    </r>
    <r>
      <rPr>
        <sz val="8"/>
        <color indexed="56"/>
        <rFont val="Arial"/>
        <family val="2"/>
      </rPr>
      <t>, formation au patronat, convention d'insertion socioprofessionnelle, form. des classes moyennes ;</t>
    </r>
  </si>
  <si>
    <t>- L'objectif est l'acquisition d'un diplôme ou d'un certificat officiel répertorié ;</t>
  </si>
  <si>
    <t>- L'activité principale doit être la formation, mais le cursus doit comprendre un volet travail ;</t>
  </si>
  <si>
    <r>
      <t xml:space="preserve">- Durée </t>
    </r>
    <r>
      <rPr>
        <u/>
        <sz val="8"/>
        <color indexed="56"/>
        <rFont val="Arial"/>
        <family val="2"/>
      </rPr>
      <t>d'au moins 6 mois.</t>
    </r>
  </si>
  <si>
    <t xml:space="preserve"> Y compris tous les coûts: cotisations patronales, double pécule de vacances,…</t>
  </si>
  <si>
    <t>Taux de cotisations à l'ONSS (suiv. taille de l'entreprise, voir secrétariat social) + autres cotisations sociales</t>
  </si>
  <si>
    <t>Données liées à la formation</t>
  </si>
  <si>
    <t>Heures de formation durant les heures de travail**</t>
  </si>
  <si>
    <t>Subventions</t>
  </si>
  <si>
    <t>Jan-oct 2021</t>
  </si>
  <si>
    <t>Contrat d'apprentissage 10 mois</t>
  </si>
  <si>
    <t>Jan-Juin 2021</t>
  </si>
  <si>
    <t>FPI 6 mois</t>
  </si>
  <si>
    <r>
      <t xml:space="preserve">* </t>
    </r>
    <r>
      <rPr>
        <u/>
        <sz val="8"/>
        <color indexed="8"/>
        <rFont val="Arial"/>
        <family val="2"/>
      </rPr>
      <t>Apprentis</t>
    </r>
    <r>
      <rPr>
        <sz val="8"/>
        <color indexed="8"/>
        <rFont val="Arial"/>
        <family val="2"/>
      </rPr>
      <t xml:space="preserve"> (industriels et classes moyennes), </t>
    </r>
    <r>
      <rPr>
        <u/>
        <sz val="8"/>
        <color indexed="8"/>
        <rFont val="Arial"/>
        <family val="2"/>
      </rPr>
      <t>stagiaires</t>
    </r>
    <r>
      <rPr>
        <sz val="8"/>
        <color indexed="8"/>
        <rFont val="Arial"/>
        <family val="2"/>
      </rPr>
      <t xml:space="preserve">, </t>
    </r>
    <r>
      <rPr>
        <u/>
        <sz val="8"/>
        <color indexed="8"/>
        <rFont val="Arial"/>
        <family val="2"/>
      </rPr>
      <t>contrats de formation</t>
    </r>
    <r>
      <rPr>
        <sz val="8"/>
        <color indexed="8"/>
        <rFont val="Arial"/>
        <family val="2"/>
      </rPr>
      <t xml:space="preserve"> (p.ex. FPI)</t>
    </r>
  </si>
  <si>
    <r>
      <t xml:space="preserve">** Nombre d'heures passées par les apprenants dans l'entreprise (indépendamment de leur contribution au processus de production), </t>
    </r>
    <r>
      <rPr>
        <u/>
        <sz val="8"/>
        <color indexed="8"/>
        <rFont val="Arial"/>
        <family val="2"/>
      </rPr>
      <t>à l'exclusion 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: heures non prestées dans l'entreprise, p.ex. heures passées à l'institut de formation</t>
    </r>
  </si>
  <si>
    <r>
      <t>** Toujours lien direct avec la formation :</t>
    </r>
    <r>
      <rPr>
        <sz val="8"/>
        <color indexed="8"/>
        <rFont val="Arial"/>
        <family val="2"/>
      </rPr>
      <t xml:space="preserve"> coût salarial formateurs et organisateurs, frais de fonctionnement (locaux, matériel didactique,…), droits d'inscription, fournitures liées à la formation,...</t>
    </r>
  </si>
  <si>
    <t>Bilan Social 2023</t>
  </si>
  <si>
    <t>Tool FEB 2024</t>
  </si>
  <si>
    <t>RENSEIGNEMENTS SUR LES FORMATIONS POUR LES TRAVAILLEURS AU COURS DE L'EXERCICE 2023</t>
  </si>
  <si>
    <t>(à remplir début 2024 dans le "Bilan social 2023")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</si>
</sst>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[Red]&quot;€&quot;\ \-#,##0.00"/>
    <numFmt numFmtId="165" formatCode="0_ ;[Red]\-0\ "/>
    <numFmt numFmtId="166" formatCode="d/mm/yyyy;@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u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Calibri"/>
      <family val="2"/>
    </font>
    <font>
      <b/>
      <sz val="8"/>
      <name val="Arial"/>
      <family val="2"/>
    </font>
    <font>
      <sz val="8"/>
      <color indexed="56"/>
      <name val="Arial"/>
      <family val="2"/>
    </font>
    <font>
      <u/>
      <sz val="8"/>
      <color indexed="56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0.39997558519241921"/>
      <name val="Arial"/>
      <family val="2"/>
    </font>
    <font>
      <sz val="8.5"/>
      <color theme="3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i/>
      <sz val="10"/>
      <color theme="3"/>
      <name val="Arial"/>
      <family val="2"/>
    </font>
    <font>
      <b/>
      <sz val="10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3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/>
      <bottom/>
      <diagonal/>
    </border>
    <border>
      <left/>
      <right style="thin">
        <color theme="2" tint="-9.9948118533890809E-2"/>
      </right>
      <top/>
      <bottom/>
      <diagonal/>
    </border>
    <border>
      <left/>
      <right style="thin">
        <color theme="2" tint="-9.9917600024414813E-2"/>
      </right>
      <top/>
      <bottom/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thin">
        <color theme="2" tint="-9.9917600024414813E-2"/>
      </bottom>
      <diagonal/>
    </border>
    <border>
      <left/>
      <right style="thin">
        <color theme="2" tint="-9.9917600024414813E-2"/>
      </right>
      <top/>
      <bottom style="thin">
        <color theme="2" tint="-9.9917600024414813E-2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5" fillId="0" borderId="0" xfId="0" applyFont="1"/>
    <xf numFmtId="0" fontId="15" fillId="0" borderId="1" xfId="0" applyFont="1" applyBorder="1"/>
    <xf numFmtId="0" fontId="15" fillId="5" borderId="0" xfId="0" applyFont="1" applyFill="1"/>
    <xf numFmtId="164" fontId="15" fillId="0" borderId="1" xfId="0" applyNumberFormat="1" applyFont="1" applyBorder="1"/>
    <xf numFmtId="164" fontId="15" fillId="3" borderId="2" xfId="0" applyNumberFormat="1" applyFont="1" applyFill="1" applyBorder="1"/>
    <xf numFmtId="164" fontId="15" fillId="3" borderId="3" xfId="0" applyNumberFormat="1" applyFont="1" applyFill="1" applyBorder="1"/>
    <xf numFmtId="164" fontId="16" fillId="6" borderId="5" xfId="0" applyNumberFormat="1" applyFont="1" applyFill="1" applyBorder="1"/>
    <xf numFmtId="9" fontId="16" fillId="5" borderId="5" xfId="0" applyNumberFormat="1" applyFont="1" applyFill="1" applyBorder="1"/>
    <xf numFmtId="164" fontId="16" fillId="5" borderId="5" xfId="0" applyNumberFormat="1" applyFont="1" applyFill="1" applyBorder="1"/>
    <xf numFmtId="0" fontId="5" fillId="5" borderId="0" xfId="0" applyFont="1" applyFill="1"/>
    <xf numFmtId="0" fontId="17" fillId="5" borderId="0" xfId="0" applyFont="1" applyFill="1"/>
    <xf numFmtId="164" fontId="17" fillId="5" borderId="0" xfId="0" applyNumberFormat="1" applyFont="1" applyFill="1"/>
    <xf numFmtId="4" fontId="17" fillId="5" borderId="0" xfId="0" applyNumberFormat="1" applyFont="1" applyFill="1"/>
    <xf numFmtId="164" fontId="3" fillId="6" borderId="5" xfId="0" applyNumberFormat="1" applyFont="1" applyFill="1" applyBorder="1"/>
    <xf numFmtId="4" fontId="16" fillId="5" borderId="5" xfId="0" applyNumberFormat="1" applyFont="1" applyFill="1" applyBorder="1"/>
    <xf numFmtId="4" fontId="17" fillId="6" borderId="1" xfId="0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4" fontId="17" fillId="6" borderId="4" xfId="0" applyNumberFormat="1" applyFont="1" applyFill="1" applyBorder="1" applyAlignment="1">
      <alignment horizontal="center"/>
    </xf>
    <xf numFmtId="166" fontId="15" fillId="0" borderId="1" xfId="0" applyNumberFormat="1" applyFont="1" applyBorder="1"/>
    <xf numFmtId="10" fontId="16" fillId="5" borderId="5" xfId="0" applyNumberFormat="1" applyFont="1" applyFill="1" applyBorder="1"/>
    <xf numFmtId="0" fontId="18" fillId="5" borderId="0" xfId="0" applyFont="1" applyFill="1"/>
    <xf numFmtId="164" fontId="15" fillId="0" borderId="1" xfId="0" quotePrefix="1" applyNumberFormat="1" applyFont="1" applyBorder="1"/>
    <xf numFmtId="10" fontId="15" fillId="0" borderId="0" xfId="0" applyNumberFormat="1" applyFont="1"/>
    <xf numFmtId="0" fontId="1" fillId="5" borderId="0" xfId="0" applyFont="1" applyFill="1"/>
    <xf numFmtId="0" fontId="3" fillId="5" borderId="0" xfId="0" applyFont="1" applyFill="1"/>
    <xf numFmtId="0" fontId="7" fillId="2" borderId="0" xfId="0" applyFont="1" applyFill="1"/>
    <xf numFmtId="0" fontId="3" fillId="2" borderId="0" xfId="0" quotePrefix="1" applyFont="1" applyFill="1"/>
    <xf numFmtId="0" fontId="2" fillId="2" borderId="0" xfId="0" quotePrefix="1" applyFont="1" applyFill="1"/>
    <xf numFmtId="0" fontId="7" fillId="0" borderId="1" xfId="0" applyFont="1" applyBorder="1"/>
    <xf numFmtId="166" fontId="7" fillId="0" borderId="1" xfId="0" quotePrefix="1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0" fontId="2" fillId="2" borderId="0" xfId="0" applyFont="1" applyFill="1"/>
    <xf numFmtId="0" fontId="8" fillId="2" borderId="0" xfId="0" applyFont="1" applyFill="1"/>
    <xf numFmtId="0" fontId="19" fillId="7" borderId="0" xfId="0" applyFont="1" applyFill="1"/>
    <xf numFmtId="0" fontId="20" fillId="7" borderId="0" xfId="0" applyFont="1" applyFill="1"/>
    <xf numFmtId="0" fontId="21" fillId="5" borderId="0" xfId="0" applyFont="1" applyFill="1" applyAlignment="1">
      <alignment horizontal="center"/>
    </xf>
    <xf numFmtId="0" fontId="15" fillId="8" borderId="0" xfId="0" applyFont="1" applyFill="1"/>
    <xf numFmtId="0" fontId="10" fillId="8" borderId="0" xfId="0" applyFont="1" applyFill="1"/>
    <xf numFmtId="0" fontId="7" fillId="8" borderId="0" xfId="0" applyFont="1" applyFill="1"/>
    <xf numFmtId="0" fontId="22" fillId="8" borderId="10" xfId="0" applyFont="1" applyFill="1" applyBorder="1" applyAlignment="1">
      <alignment horizontal="center"/>
    </xf>
    <xf numFmtId="0" fontId="22" fillId="8" borderId="11" xfId="0" applyFont="1" applyFill="1" applyBorder="1" applyAlignment="1">
      <alignment horizontal="center"/>
    </xf>
    <xf numFmtId="0" fontId="23" fillId="8" borderId="12" xfId="0" applyFont="1" applyFill="1" applyBorder="1" applyAlignment="1">
      <alignment horizontal="center"/>
    </xf>
    <xf numFmtId="0" fontId="23" fillId="8" borderId="13" xfId="0" applyFont="1" applyFill="1" applyBorder="1" applyAlignment="1">
      <alignment horizontal="center"/>
    </xf>
    <xf numFmtId="0" fontId="23" fillId="8" borderId="14" xfId="0" applyFont="1" applyFill="1" applyBorder="1" applyAlignment="1">
      <alignment horizontal="center"/>
    </xf>
    <xf numFmtId="0" fontId="24" fillId="8" borderId="13" xfId="0" applyFont="1" applyFill="1" applyBorder="1" applyAlignment="1">
      <alignment horizontal="right"/>
    </xf>
    <xf numFmtId="0" fontId="24" fillId="8" borderId="14" xfId="0" applyFont="1" applyFill="1" applyBorder="1" applyAlignment="1">
      <alignment horizontal="right"/>
    </xf>
    <xf numFmtId="4" fontId="24" fillId="8" borderId="13" xfId="0" applyNumberFormat="1" applyFont="1" applyFill="1" applyBorder="1" applyAlignment="1">
      <alignment horizontal="right"/>
    </xf>
    <xf numFmtId="4" fontId="24" fillId="8" borderId="14" xfId="0" applyNumberFormat="1" applyFont="1" applyFill="1" applyBorder="1" applyAlignment="1">
      <alignment horizontal="right"/>
    </xf>
    <xf numFmtId="0" fontId="24" fillId="8" borderId="13" xfId="0" applyFont="1" applyFill="1" applyBorder="1" applyAlignment="1">
      <alignment horizontal="center"/>
    </xf>
    <xf numFmtId="0" fontId="24" fillId="8" borderId="14" xfId="0" applyFont="1" applyFill="1" applyBorder="1" applyAlignment="1">
      <alignment horizontal="center"/>
    </xf>
    <xf numFmtId="0" fontId="23" fillId="8" borderId="15" xfId="0" applyFont="1" applyFill="1" applyBorder="1" applyAlignment="1">
      <alignment horizontal="center"/>
    </xf>
    <xf numFmtId="4" fontId="24" fillId="8" borderId="16" xfId="0" applyNumberFormat="1" applyFont="1" applyFill="1" applyBorder="1" applyAlignment="1">
      <alignment horizontal="right"/>
    </xf>
    <xf numFmtId="0" fontId="23" fillId="8" borderId="17" xfId="0" applyFont="1" applyFill="1" applyBorder="1" applyAlignment="1">
      <alignment horizontal="center"/>
    </xf>
    <xf numFmtId="4" fontId="24" fillId="8" borderId="18" xfId="0" applyNumberFormat="1" applyFont="1" applyFill="1" applyBorder="1" applyAlignment="1">
      <alignment horizontal="right"/>
    </xf>
    <xf numFmtId="0" fontId="18" fillId="0" borderId="0" xfId="0" applyFont="1"/>
    <xf numFmtId="0" fontId="18" fillId="7" borderId="0" xfId="0" applyFont="1" applyFill="1"/>
    <xf numFmtId="0" fontId="25" fillId="7" borderId="0" xfId="0" applyFont="1" applyFill="1"/>
    <xf numFmtId="0" fontId="25" fillId="5" borderId="0" xfId="0" applyFont="1" applyFill="1" applyAlignment="1">
      <alignment horizontal="left" vertical="center" wrapText="1"/>
    </xf>
    <xf numFmtId="0" fontId="18" fillId="9" borderId="0" xfId="0" applyFont="1" applyFill="1"/>
    <xf numFmtId="0" fontId="15" fillId="9" borderId="0" xfId="0" applyFont="1" applyFill="1"/>
    <xf numFmtId="0" fontId="9" fillId="10" borderId="0" xfId="0" applyFont="1" applyFill="1"/>
    <xf numFmtId="0" fontId="26" fillId="10" borderId="6" xfId="0" applyFont="1" applyFill="1" applyBorder="1"/>
    <xf numFmtId="0" fontId="26" fillId="10" borderId="0" xfId="0" applyFont="1" applyFill="1"/>
    <xf numFmtId="0" fontId="2" fillId="10" borderId="0" xfId="0" applyFont="1" applyFill="1"/>
    <xf numFmtId="0" fontId="16" fillId="10" borderId="0" xfId="0" applyFont="1" applyFill="1"/>
    <xf numFmtId="0" fontId="15" fillId="10" borderId="0" xfId="0" applyFont="1" applyFill="1"/>
    <xf numFmtId="0" fontId="27" fillId="11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164" fontId="17" fillId="11" borderId="1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164" fontId="15" fillId="10" borderId="2" xfId="0" applyNumberFormat="1" applyFont="1" applyFill="1" applyBorder="1"/>
    <xf numFmtId="164" fontId="15" fillId="10" borderId="3" xfId="0" applyNumberFormat="1" applyFont="1" applyFill="1" applyBorder="1"/>
    <xf numFmtId="164" fontId="15" fillId="10" borderId="4" xfId="0" applyNumberFormat="1" applyFont="1" applyFill="1" applyBorder="1"/>
    <xf numFmtId="164" fontId="16" fillId="10" borderId="5" xfId="0" applyNumberFormat="1" applyFont="1" applyFill="1" applyBorder="1"/>
    <xf numFmtId="4" fontId="17" fillId="10" borderId="1" xfId="0" applyNumberFormat="1" applyFont="1" applyFill="1" applyBorder="1" applyAlignment="1">
      <alignment horizontal="center"/>
    </xf>
    <xf numFmtId="0" fontId="12" fillId="12" borderId="0" xfId="0" applyFont="1" applyFill="1"/>
    <xf numFmtId="0" fontId="18" fillId="12" borderId="0" xfId="0" applyFont="1" applyFill="1"/>
    <xf numFmtId="0" fontId="15" fillId="12" borderId="0" xfId="0" applyFont="1" applyFill="1"/>
    <xf numFmtId="0" fontId="1" fillId="11" borderId="1" xfId="0" applyFont="1" applyFill="1" applyBorder="1" applyAlignment="1">
      <alignment horizontal="center" wrapText="1"/>
    </xf>
    <xf numFmtId="165" fontId="5" fillId="11" borderId="4" xfId="0" applyNumberFormat="1" applyFont="1" applyFill="1" applyBorder="1" applyAlignment="1">
      <alignment horizontal="center"/>
    </xf>
    <xf numFmtId="165" fontId="5" fillId="11" borderId="1" xfId="0" applyNumberFormat="1" applyFont="1" applyFill="1" applyBorder="1" applyAlignment="1">
      <alignment horizontal="center"/>
    </xf>
    <xf numFmtId="0" fontId="3" fillId="7" borderId="0" xfId="0" quotePrefix="1" applyFont="1" applyFill="1"/>
    <xf numFmtId="0" fontId="2" fillId="7" borderId="0" xfId="0" quotePrefix="1" applyFont="1" applyFill="1"/>
    <xf numFmtId="0" fontId="2" fillId="5" borderId="0" xfId="0" quotePrefix="1" applyFont="1" applyFill="1"/>
    <xf numFmtId="0" fontId="18" fillId="11" borderId="0" xfId="0" applyFont="1" applyFill="1"/>
    <xf numFmtId="0" fontId="15" fillId="11" borderId="0" xfId="0" applyFont="1" applyFill="1"/>
    <xf numFmtId="0" fontId="12" fillId="11" borderId="0" xfId="0" applyFont="1" applyFill="1"/>
    <xf numFmtId="0" fontId="28" fillId="2" borderId="0" xfId="0" applyFont="1" applyFill="1"/>
    <xf numFmtId="0" fontId="29" fillId="2" borderId="0" xfId="0" quotePrefix="1" applyFont="1" applyFill="1"/>
    <xf numFmtId="0" fontId="1" fillId="13" borderId="1" xfId="0" applyFont="1" applyFill="1" applyBorder="1" applyAlignment="1">
      <alignment horizontal="center" wrapText="1"/>
    </xf>
    <xf numFmtId="0" fontId="27" fillId="13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164" fontId="17" fillId="13" borderId="1" xfId="0" applyNumberFormat="1" applyFont="1" applyFill="1" applyBorder="1" applyAlignment="1">
      <alignment horizontal="center"/>
    </xf>
    <xf numFmtId="165" fontId="27" fillId="13" borderId="1" xfId="0" applyNumberFormat="1" applyFont="1" applyFill="1" applyBorder="1" applyAlignment="1">
      <alignment horizontal="center"/>
    </xf>
    <xf numFmtId="165" fontId="5" fillId="13" borderId="1" xfId="0" applyNumberFormat="1" applyFont="1" applyFill="1" applyBorder="1" applyAlignment="1">
      <alignment horizontal="center"/>
    </xf>
    <xf numFmtId="0" fontId="28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29" fillId="7" borderId="0" xfId="0" quotePrefix="1" applyFont="1" applyFill="1"/>
    <xf numFmtId="0" fontId="28" fillId="7" borderId="0" xfId="0" applyFont="1" applyFill="1"/>
    <xf numFmtId="0" fontId="1" fillId="14" borderId="1" xfId="0" applyFont="1" applyFill="1" applyBorder="1" applyAlignment="1">
      <alignment horizontal="center" wrapText="1"/>
    </xf>
    <xf numFmtId="0" fontId="27" fillId="14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164" fontId="17" fillId="14" borderId="1" xfId="0" applyNumberFormat="1" applyFont="1" applyFill="1" applyBorder="1" applyAlignment="1">
      <alignment horizontal="center"/>
    </xf>
    <xf numFmtId="165" fontId="27" fillId="14" borderId="1" xfId="0" applyNumberFormat="1" applyFont="1" applyFill="1" applyBorder="1" applyAlignment="1">
      <alignment horizontal="center"/>
    </xf>
    <xf numFmtId="165" fontId="5" fillId="14" borderId="1" xfId="0" applyNumberFormat="1" applyFont="1" applyFill="1" applyBorder="1" applyAlignment="1">
      <alignment horizontal="center"/>
    </xf>
    <xf numFmtId="0" fontId="17" fillId="14" borderId="0" xfId="0" applyFont="1" applyFill="1"/>
    <xf numFmtId="0" fontId="15" fillId="14" borderId="0" xfId="0" applyFont="1" applyFill="1"/>
    <xf numFmtId="0" fontId="5" fillId="4" borderId="1" xfId="0" applyFont="1" applyFill="1" applyBorder="1" applyAlignment="1">
      <alignment horizontal="center"/>
    </xf>
    <xf numFmtId="164" fontId="15" fillId="0" borderId="0" xfId="0" applyNumberFormat="1" applyFont="1"/>
    <xf numFmtId="0" fontId="7" fillId="8" borderId="0" xfId="0" applyFont="1" applyFill="1" applyAlignment="1">
      <alignment horizontal="left" vertical="top" wrapText="1"/>
    </xf>
    <xf numFmtId="0" fontId="17" fillId="13" borderId="0" xfId="0" applyFont="1" applyFill="1" applyAlignment="1">
      <alignment horizontal="left" vertical="top" wrapText="1"/>
    </xf>
    <xf numFmtId="0" fontId="17" fillId="11" borderId="0" xfId="0" applyFont="1" applyFill="1" applyAlignment="1">
      <alignment horizontal="left" vertical="top" wrapText="1"/>
    </xf>
    <xf numFmtId="0" fontId="20" fillId="7" borderId="0" xfId="0" applyFont="1" applyFill="1" applyAlignment="1">
      <alignment horizontal="left" vertical="center" wrapText="1"/>
    </xf>
    <xf numFmtId="0" fontId="30" fillId="7" borderId="0" xfId="0" applyFont="1" applyFill="1" applyAlignment="1">
      <alignment horizontal="left" vertical="center" wrapText="1"/>
    </xf>
    <xf numFmtId="0" fontId="31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 vertical="top"/>
    </xf>
    <xf numFmtId="0" fontId="21" fillId="5" borderId="0" xfId="0" applyFont="1" applyFill="1" applyAlignment="1">
      <alignment horizontal="center"/>
    </xf>
    <xf numFmtId="0" fontId="0" fillId="0" borderId="0" xfId="0"/>
    <xf numFmtId="0" fontId="17" fillId="5" borderId="0" xfId="0" applyFont="1" applyFill="1" applyAlignment="1">
      <alignment horizontal="center"/>
    </xf>
    <xf numFmtId="4" fontId="17" fillId="6" borderId="7" xfId="0" applyNumberFormat="1" applyFont="1" applyFill="1" applyBorder="1" applyAlignment="1">
      <alignment horizontal="center"/>
    </xf>
    <xf numFmtId="4" fontId="17" fillId="6" borderId="8" xfId="0" applyNumberFormat="1" applyFont="1" applyFill="1" applyBorder="1" applyAlignment="1">
      <alignment horizontal="center"/>
    </xf>
    <xf numFmtId="165" fontId="5" fillId="11" borderId="7" xfId="0" applyNumberFormat="1" applyFont="1" applyFill="1" applyBorder="1" applyAlignment="1">
      <alignment horizontal="center"/>
    </xf>
    <xf numFmtId="165" fontId="5" fillId="11" borderId="8" xfId="0" applyNumberFormat="1" applyFont="1" applyFill="1" applyBorder="1" applyAlignment="1">
      <alignment horizontal="center"/>
    </xf>
    <xf numFmtId="0" fontId="25" fillId="7" borderId="0" xfId="0" applyFont="1" applyFill="1" applyAlignment="1">
      <alignment horizontal="left" vertical="center" wrapText="1"/>
    </xf>
    <xf numFmtId="0" fontId="1" fillId="11" borderId="7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 wrapText="1"/>
    </xf>
    <xf numFmtId="0" fontId="1" fillId="13" borderId="4" xfId="0" applyFont="1" applyFill="1" applyBorder="1" applyAlignment="1">
      <alignment horizontal="center" wrapText="1"/>
    </xf>
    <xf numFmtId="165" fontId="27" fillId="13" borderId="7" xfId="0" applyNumberFormat="1" applyFont="1" applyFill="1" applyBorder="1" applyAlignment="1">
      <alignment horizontal="center"/>
    </xf>
    <xf numFmtId="165" fontId="27" fillId="13" borderId="8" xfId="0" applyNumberFormat="1" applyFont="1" applyFill="1" applyBorder="1" applyAlignment="1">
      <alignment horizontal="center"/>
    </xf>
    <xf numFmtId="0" fontId="29" fillId="7" borderId="0" xfId="0" quotePrefix="1" applyFont="1" applyFill="1" applyAlignment="1">
      <alignment vertical="top" wrapText="1"/>
    </xf>
    <xf numFmtId="0" fontId="29" fillId="7" borderId="0" xfId="0" quotePrefix="1" applyFont="1" applyFill="1" applyAlignment="1">
      <alignment wrapText="1"/>
    </xf>
    <xf numFmtId="0" fontId="0" fillId="7" borderId="0" xfId="0" applyFill="1" applyAlignment="1">
      <alignment wrapText="1"/>
    </xf>
    <xf numFmtId="4" fontId="17" fillId="10" borderId="7" xfId="0" applyNumberFormat="1" applyFont="1" applyFill="1" applyBorder="1" applyAlignment="1">
      <alignment horizontal="center"/>
    </xf>
    <xf numFmtId="4" fontId="17" fillId="10" borderId="8" xfId="0" applyNumberFormat="1" applyFont="1" applyFill="1" applyBorder="1" applyAlignment="1">
      <alignment horizontal="center"/>
    </xf>
    <xf numFmtId="0" fontId="1" fillId="13" borderId="7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2" fillId="5" borderId="0" xfId="0" applyFont="1" applyFill="1" applyAlignment="1">
      <alignment horizontal="left" wrapText="1"/>
    </xf>
    <xf numFmtId="165" fontId="27" fillId="14" borderId="7" xfId="0" applyNumberFormat="1" applyFont="1" applyFill="1" applyBorder="1" applyAlignment="1">
      <alignment horizontal="center"/>
    </xf>
    <xf numFmtId="165" fontId="27" fillId="14" borderId="8" xfId="0" applyNumberFormat="1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29" fillId="7" borderId="0" xfId="0" quotePrefix="1" applyFont="1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mailto:ald@vbo-feb.be?subject=Question%20Bilan%20Social%202023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5</xdr:row>
      <xdr:rowOff>0</xdr:rowOff>
    </xdr:from>
    <xdr:to>
      <xdr:col>12</xdr:col>
      <xdr:colOff>38100</xdr:colOff>
      <xdr:row>5</xdr:row>
      <xdr:rowOff>285750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981700" y="1171575"/>
          <a:ext cx="838200" cy="28575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100"/>
            <a:t>Question</a:t>
          </a:r>
        </a:p>
      </xdr:txBody>
    </xdr:sp>
    <xdr:clientData/>
  </xdr:twoCellAnchor>
  <xdr:twoCellAnchor editAs="oneCell">
    <xdr:from>
      <xdr:col>11</xdr:col>
      <xdr:colOff>526988</xdr:colOff>
      <xdr:row>0</xdr:row>
      <xdr:rowOff>0</xdr:rowOff>
    </xdr:from>
    <xdr:to>
      <xdr:col>14</xdr:col>
      <xdr:colOff>437444</xdr:colOff>
      <xdr:row>4</xdr:row>
      <xdr:rowOff>184150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2EE0A6-E378-4067-9F9C-393FCB0F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5119" y="0"/>
          <a:ext cx="2309345" cy="1030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115453</xdr:colOff>
      <xdr:row>0</xdr:row>
      <xdr:rowOff>11545</xdr:rowOff>
    </xdr:from>
    <xdr:to>
      <xdr:col>10</xdr:col>
      <xdr:colOff>802408</xdr:colOff>
      <xdr:row>6</xdr:row>
      <xdr:rowOff>29502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21E3FC-5E2B-4495-9393-F08F0A60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4271" y="11545"/>
          <a:ext cx="2268683" cy="101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1</xdr:rowOff>
    </xdr:from>
    <xdr:to>
      <xdr:col>11</xdr:col>
      <xdr:colOff>194795</xdr:colOff>
      <xdr:row>6</xdr:row>
      <xdr:rowOff>23783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D02A12-8F31-4309-9DF8-284D7D13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8200" y="1"/>
          <a:ext cx="2201395" cy="982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0</xdr:rowOff>
    </xdr:from>
    <xdr:to>
      <xdr:col>10</xdr:col>
      <xdr:colOff>42395</xdr:colOff>
      <xdr:row>5</xdr:row>
      <xdr:rowOff>129117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B149C4-ADA6-4C09-A8BD-0203C019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3550" y="0"/>
          <a:ext cx="2309345" cy="1030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0</xdr:rowOff>
    </xdr:from>
    <xdr:to>
      <xdr:col>10</xdr:col>
      <xdr:colOff>169395</xdr:colOff>
      <xdr:row>5</xdr:row>
      <xdr:rowOff>122767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CC4BEA-BECC-4185-8FE2-02EC8E6B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0"/>
          <a:ext cx="2309345" cy="1030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234950</xdr:colOff>
      <xdr:row>0</xdr:row>
      <xdr:rowOff>1</xdr:rowOff>
    </xdr:from>
    <xdr:to>
      <xdr:col>9</xdr:col>
      <xdr:colOff>807570</xdr:colOff>
      <xdr:row>5</xdr:row>
      <xdr:rowOff>26507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4F77E1-7408-4363-9C8E-D3901576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9600" y="1"/>
          <a:ext cx="2150595" cy="959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0</xdr:rowOff>
    </xdr:from>
    <xdr:to>
      <xdr:col>9</xdr:col>
      <xdr:colOff>658345</xdr:colOff>
      <xdr:row>5</xdr:row>
      <xdr:rowOff>26506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DBA395-0BB7-4B44-9783-13C5E166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0"/>
          <a:ext cx="2150595" cy="959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O36"/>
  <sheetViews>
    <sheetView tabSelected="1" zoomScale="99" zoomScaleNormal="99" workbookViewId="0">
      <selection activeCell="D34" sqref="D34"/>
    </sheetView>
  </sheetViews>
  <sheetFormatPr defaultColWidth="9.140625" defaultRowHeight="12.75" x14ac:dyDescent="0.2"/>
  <cols>
    <col min="1" max="1" width="6.5703125" style="1" customWidth="1"/>
    <col min="2" max="9" width="9.140625" style="1"/>
    <col min="10" max="10" width="2.140625" style="1" customWidth="1"/>
    <col min="11" max="11" width="7" style="1" customWidth="1"/>
    <col min="12" max="12" width="12.85546875" style="1" customWidth="1"/>
    <col min="13" max="13" width="9.140625" style="1"/>
    <col min="14" max="14" width="12.28515625" style="1" customWidth="1"/>
    <col min="15" max="15" width="7.140625" style="1" customWidth="1"/>
    <col min="16" max="16384" width="9.140625" style="1"/>
  </cols>
  <sheetData>
    <row r="1" spans="1:15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">
      <c r="A2" s="3"/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</row>
    <row r="3" spans="1:15" x14ac:dyDescent="0.2">
      <c r="A3" s="3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"/>
      <c r="M3" s="3"/>
      <c r="N3" s="3"/>
      <c r="O3" s="3"/>
    </row>
    <row r="4" spans="1:15" ht="28.5" customHeight="1" x14ac:dyDescent="0.2">
      <c r="A4" s="3"/>
      <c r="B4" s="115" t="s">
        <v>2</v>
      </c>
      <c r="C4" s="115"/>
      <c r="D4" s="115"/>
      <c r="E4" s="115"/>
      <c r="F4" s="115"/>
      <c r="G4" s="115"/>
      <c r="H4" s="115"/>
      <c r="I4" s="115"/>
      <c r="J4" s="115"/>
      <c r="K4" s="115"/>
      <c r="L4" s="3"/>
      <c r="M4" s="3"/>
      <c r="N4" s="3"/>
      <c r="O4" s="3"/>
    </row>
    <row r="5" spans="1:15" ht="25.5" customHeight="1" x14ac:dyDescent="0.2">
      <c r="A5" s="3"/>
      <c r="B5" s="115" t="s">
        <v>3</v>
      </c>
      <c r="C5" s="115"/>
      <c r="D5" s="115"/>
      <c r="E5" s="115"/>
      <c r="F5" s="115"/>
      <c r="G5" s="115"/>
      <c r="H5" s="115"/>
      <c r="I5" s="115"/>
      <c r="J5" s="115"/>
      <c r="K5" s="115"/>
      <c r="L5" s="3"/>
      <c r="M5" s="117" t="s">
        <v>125</v>
      </c>
      <c r="N5" s="117"/>
      <c r="O5" s="3"/>
    </row>
    <row r="6" spans="1:15" ht="24.75" customHeight="1" x14ac:dyDescent="0.2">
      <c r="A6" s="3"/>
      <c r="B6" s="116" t="s">
        <v>4</v>
      </c>
      <c r="C6" s="116"/>
      <c r="D6" s="116"/>
      <c r="E6" s="116"/>
      <c r="F6" s="116"/>
      <c r="G6" s="116"/>
      <c r="H6" s="116"/>
      <c r="I6" s="116"/>
      <c r="J6" s="116"/>
      <c r="K6" s="116"/>
      <c r="L6" s="3"/>
      <c r="M6" s="118" t="s">
        <v>126</v>
      </c>
      <c r="N6" s="118"/>
      <c r="O6" s="3"/>
    </row>
    <row r="7" spans="1:1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6"/>
      <c r="N7" s="36"/>
      <c r="O7" s="3"/>
    </row>
    <row r="8" spans="1:15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x14ac:dyDescent="0.2">
      <c r="A9" s="37"/>
      <c r="B9" s="38" t="s">
        <v>127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x14ac:dyDescent="0.2">
      <c r="A10" s="37"/>
      <c r="B10" s="39" t="s">
        <v>128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x14ac:dyDescent="0.2">
      <c r="A11" s="37"/>
      <c r="B11" s="3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40" t="s">
        <v>5</v>
      </c>
      <c r="L12" s="41" t="s">
        <v>6</v>
      </c>
      <c r="M12" s="40" t="s">
        <v>5</v>
      </c>
      <c r="N12" s="41" t="s">
        <v>7</v>
      </c>
      <c r="O12" s="37"/>
    </row>
    <row r="13" spans="1:15" ht="26.25" customHeight="1" x14ac:dyDescent="0.2">
      <c r="A13" s="37"/>
      <c r="B13" s="114" t="s">
        <v>8</v>
      </c>
      <c r="C13" s="114"/>
      <c r="D13" s="114"/>
      <c r="E13" s="114"/>
      <c r="F13" s="114"/>
      <c r="G13" s="114"/>
      <c r="H13" s="114"/>
      <c r="I13" s="114"/>
      <c r="J13" s="37"/>
      <c r="K13" s="42"/>
      <c r="L13" s="43"/>
      <c r="M13" s="42"/>
      <c r="N13" s="44"/>
      <c r="O13" s="37"/>
    </row>
    <row r="14" spans="1:15" ht="15" x14ac:dyDescent="0.25">
      <c r="A14" s="37"/>
      <c r="B14" s="39" t="s">
        <v>9</v>
      </c>
      <c r="C14" s="37"/>
      <c r="D14" s="37"/>
      <c r="E14" s="37"/>
      <c r="F14" s="37"/>
      <c r="G14" s="37"/>
      <c r="H14" s="37"/>
      <c r="I14" s="37"/>
      <c r="J14" s="37"/>
      <c r="K14" s="42">
        <v>5801</v>
      </c>
      <c r="L14" s="45">
        <f>'F. formelle Hommes'!B30</f>
        <v>9</v>
      </c>
      <c r="M14" s="42">
        <v>5811</v>
      </c>
      <c r="N14" s="46">
        <f>'F. formelle Femmes'!B28</f>
        <v>7</v>
      </c>
      <c r="O14" s="37"/>
    </row>
    <row r="15" spans="1:15" ht="15" x14ac:dyDescent="0.25">
      <c r="A15" s="37"/>
      <c r="B15" s="39" t="s">
        <v>10</v>
      </c>
      <c r="C15" s="37"/>
      <c r="D15" s="37"/>
      <c r="E15" s="37"/>
      <c r="F15" s="37"/>
      <c r="G15" s="37"/>
      <c r="H15" s="37"/>
      <c r="I15" s="37"/>
      <c r="J15" s="37"/>
      <c r="K15" s="42">
        <v>5802</v>
      </c>
      <c r="L15" s="45">
        <f>'F. formelle Hommes'!E30</f>
        <v>83.999999999999986</v>
      </c>
      <c r="M15" s="42">
        <v>5812</v>
      </c>
      <c r="N15" s="46">
        <f>'F. formelle Femmes'!E28</f>
        <v>75.999999999999986</v>
      </c>
      <c r="O15" s="37"/>
    </row>
    <row r="16" spans="1:15" ht="15" x14ac:dyDescent="0.25">
      <c r="A16" s="37"/>
      <c r="B16" s="39" t="s">
        <v>11</v>
      </c>
      <c r="C16" s="37"/>
      <c r="D16" s="37"/>
      <c r="E16" s="37"/>
      <c r="F16" s="37"/>
      <c r="G16" s="37"/>
      <c r="H16" s="37"/>
      <c r="I16" s="37"/>
      <c r="J16" s="37"/>
      <c r="K16" s="42">
        <v>5803</v>
      </c>
      <c r="L16" s="47">
        <f>'F. formelle Hommes'!K30</f>
        <v>6968.6570144782827</v>
      </c>
      <c r="M16" s="42">
        <v>5813</v>
      </c>
      <c r="N16" s="48">
        <f>'F. formelle Femmes'!K28</f>
        <v>5608.8966550174737</v>
      </c>
      <c r="O16" s="37"/>
    </row>
    <row r="17" spans="1:15" ht="15" x14ac:dyDescent="0.25">
      <c r="A17" s="37"/>
      <c r="B17" s="37"/>
      <c r="C17" s="39" t="s">
        <v>12</v>
      </c>
      <c r="D17" s="37"/>
      <c r="E17" s="37"/>
      <c r="F17" s="37"/>
      <c r="G17" s="37"/>
      <c r="H17" s="37"/>
      <c r="I17" s="37"/>
      <c r="J17" s="37"/>
      <c r="K17" s="42">
        <v>58031</v>
      </c>
      <c r="L17" s="47">
        <f>L16-L18+L19</f>
        <v>5970.9036445332003</v>
      </c>
      <c r="M17" s="42">
        <v>58131</v>
      </c>
      <c r="N17" s="48">
        <f>N16-N18+N19</f>
        <v>4611.1432850723913</v>
      </c>
      <c r="O17" s="37"/>
    </row>
    <row r="18" spans="1:15" ht="12.75" customHeight="1" x14ac:dyDescent="0.25">
      <c r="A18" s="37"/>
      <c r="B18" s="37"/>
      <c r="C18" s="112" t="s">
        <v>13</v>
      </c>
      <c r="D18" s="112"/>
      <c r="E18" s="112"/>
      <c r="F18" s="112"/>
      <c r="G18" s="112"/>
      <c r="H18" s="112"/>
      <c r="I18" s="112"/>
      <c r="J18" s="37"/>
      <c r="K18" s="42">
        <v>58032</v>
      </c>
      <c r="L18" s="47">
        <f>'F. formelle Hommes'!I30</f>
        <v>1497.7533699450823</v>
      </c>
      <c r="M18" s="42">
        <v>58132</v>
      </c>
      <c r="N18" s="48">
        <f>'F. formelle Femmes'!I28</f>
        <v>1497.7533699450823</v>
      </c>
      <c r="O18" s="37"/>
    </row>
    <row r="19" spans="1:15" ht="14.25" customHeight="1" x14ac:dyDescent="0.25">
      <c r="A19" s="37"/>
      <c r="B19" s="37"/>
      <c r="C19" s="112" t="s">
        <v>14</v>
      </c>
      <c r="D19" s="112"/>
      <c r="E19" s="112"/>
      <c r="F19" s="112"/>
      <c r="G19" s="112"/>
      <c r="H19" s="112"/>
      <c r="I19" s="112"/>
      <c r="J19" s="37"/>
      <c r="K19" s="42">
        <v>58033</v>
      </c>
      <c r="L19" s="47">
        <f>'F. formelle Hommes'!J30</f>
        <v>500</v>
      </c>
      <c r="M19" s="42">
        <v>58133</v>
      </c>
      <c r="N19" s="48">
        <f>'F. formelle Femmes'!J28</f>
        <v>500</v>
      </c>
      <c r="O19" s="37"/>
    </row>
    <row r="20" spans="1:15" ht="15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42"/>
      <c r="L20" s="49"/>
      <c r="M20" s="42"/>
      <c r="N20" s="50"/>
      <c r="O20" s="37"/>
    </row>
    <row r="21" spans="1:15" ht="29.25" customHeight="1" x14ac:dyDescent="0.25">
      <c r="A21" s="37"/>
      <c r="B21" s="113" t="s">
        <v>15</v>
      </c>
      <c r="C21" s="113"/>
      <c r="D21" s="113"/>
      <c r="E21" s="113"/>
      <c r="F21" s="113"/>
      <c r="G21" s="113"/>
      <c r="H21" s="113"/>
      <c r="I21" s="113"/>
      <c r="J21" s="37"/>
      <c r="K21" s="42"/>
      <c r="L21" s="49"/>
      <c r="M21" s="42"/>
      <c r="N21" s="50"/>
      <c r="O21" s="37"/>
    </row>
    <row r="22" spans="1:15" ht="15" x14ac:dyDescent="0.25">
      <c r="A22" s="37"/>
      <c r="B22" s="39" t="s">
        <v>16</v>
      </c>
      <c r="C22" s="37"/>
      <c r="D22" s="37"/>
      <c r="E22" s="37"/>
      <c r="F22" s="37"/>
      <c r="G22" s="37"/>
      <c r="H22" s="37"/>
      <c r="I22" s="37"/>
      <c r="J22" s="37"/>
      <c r="K22" s="42">
        <v>5821</v>
      </c>
      <c r="L22" s="45">
        <f>'F. informelle Hommes'!B32</f>
        <v>10</v>
      </c>
      <c r="M22" s="42">
        <v>5831</v>
      </c>
      <c r="N22" s="46">
        <f>'F. informelle Femmes'!B32</f>
        <v>7</v>
      </c>
      <c r="O22" s="37"/>
    </row>
    <row r="23" spans="1:15" ht="15" x14ac:dyDescent="0.25">
      <c r="A23" s="37"/>
      <c r="B23" s="39" t="s">
        <v>17</v>
      </c>
      <c r="C23" s="37"/>
      <c r="D23" s="37"/>
      <c r="E23" s="37"/>
      <c r="F23" s="37"/>
      <c r="G23" s="37"/>
      <c r="H23" s="37"/>
      <c r="I23" s="37"/>
      <c r="J23" s="37"/>
      <c r="K23" s="42">
        <v>5822</v>
      </c>
      <c r="L23" s="45">
        <f>'F. informelle Hommes'!E32</f>
        <v>131</v>
      </c>
      <c r="M23" s="42">
        <v>5832</v>
      </c>
      <c r="N23" s="46">
        <f>'F. informelle Femmes'!E32</f>
        <v>67</v>
      </c>
      <c r="O23" s="37"/>
    </row>
    <row r="24" spans="1:15" ht="15" x14ac:dyDescent="0.25">
      <c r="A24" s="37"/>
      <c r="B24" s="39" t="s">
        <v>18</v>
      </c>
      <c r="C24" s="37"/>
      <c r="D24" s="37"/>
      <c r="E24" s="37"/>
      <c r="F24" s="37"/>
      <c r="G24" s="37"/>
      <c r="H24" s="37"/>
      <c r="I24" s="37"/>
      <c r="J24" s="37"/>
      <c r="K24" s="42">
        <v>5823</v>
      </c>
      <c r="L24" s="47">
        <f>'F. informelle Hommes'!J32</f>
        <v>4790.76</v>
      </c>
      <c r="M24" s="42">
        <v>5833</v>
      </c>
      <c r="N24" s="48">
        <f>'F. informelle Femmes'!J32</f>
        <v>2269.3200000000002</v>
      </c>
      <c r="O24" s="37"/>
    </row>
    <row r="25" spans="1:15" ht="15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42"/>
      <c r="L25" s="49"/>
      <c r="M25" s="42"/>
      <c r="N25" s="50"/>
      <c r="O25" s="37"/>
    </row>
    <row r="26" spans="1:15" ht="15" x14ac:dyDescent="0.25">
      <c r="A26" s="37"/>
      <c r="B26" s="108" t="s">
        <v>19</v>
      </c>
      <c r="C26" s="109"/>
      <c r="D26" s="109"/>
      <c r="E26" s="109"/>
      <c r="F26" s="109"/>
      <c r="G26" s="109"/>
      <c r="H26" s="109"/>
      <c r="I26" s="109"/>
      <c r="J26" s="37"/>
      <c r="K26" s="42"/>
      <c r="L26" s="49"/>
      <c r="M26" s="42"/>
      <c r="N26" s="50"/>
      <c r="O26" s="37"/>
    </row>
    <row r="27" spans="1:15" ht="15" x14ac:dyDescent="0.25">
      <c r="A27" s="37"/>
      <c r="B27" s="39" t="s">
        <v>20</v>
      </c>
      <c r="C27" s="37"/>
      <c r="D27" s="37"/>
      <c r="E27" s="37"/>
      <c r="F27" s="37"/>
      <c r="G27" s="37"/>
      <c r="H27" s="37"/>
      <c r="I27" s="37"/>
      <c r="J27" s="37"/>
      <c r="K27" s="42">
        <v>5841</v>
      </c>
      <c r="L27" s="45">
        <f>'F. initiale Hommes'!B25</f>
        <v>2</v>
      </c>
      <c r="M27" s="42">
        <v>5851</v>
      </c>
      <c r="N27" s="46">
        <f>'F. initiale Femmes'!B25</f>
        <v>2</v>
      </c>
      <c r="O27" s="37"/>
    </row>
    <row r="28" spans="1:15" ht="15" x14ac:dyDescent="0.25">
      <c r="A28" s="37"/>
      <c r="B28" s="39" t="s">
        <v>21</v>
      </c>
      <c r="C28" s="37"/>
      <c r="D28" s="37"/>
      <c r="E28" s="37"/>
      <c r="F28" s="37"/>
      <c r="G28" s="37"/>
      <c r="H28" s="37"/>
      <c r="I28" s="37"/>
      <c r="J28" s="37"/>
      <c r="K28" s="42">
        <v>5842</v>
      </c>
      <c r="L28" s="45">
        <f>'F. initiale Hommes'!E25</f>
        <v>2212</v>
      </c>
      <c r="M28" s="42">
        <v>5852</v>
      </c>
      <c r="N28" s="46">
        <f>'F. initiale Femmes'!E25</f>
        <v>2212</v>
      </c>
      <c r="O28" s="37"/>
    </row>
    <row r="29" spans="1:15" ht="15" x14ac:dyDescent="0.25">
      <c r="A29" s="37"/>
      <c r="B29" s="39" t="s">
        <v>22</v>
      </c>
      <c r="C29" s="37"/>
      <c r="D29" s="37"/>
      <c r="E29" s="37"/>
      <c r="F29" s="37"/>
      <c r="G29" s="37"/>
      <c r="H29" s="37"/>
      <c r="I29" s="37"/>
      <c r="J29" s="37"/>
      <c r="K29" s="51">
        <v>5843</v>
      </c>
      <c r="L29" s="52">
        <f>'F. initiale Hommes'!J25</f>
        <v>20186.239999999998</v>
      </c>
      <c r="M29" s="53">
        <v>5853</v>
      </c>
      <c r="N29" s="54">
        <f>'F. initiale Femmes'!J25</f>
        <v>20186.239999999998</v>
      </c>
      <c r="O29" s="37"/>
    </row>
    <row r="30" spans="1:1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40"/>
      <c r="L30" s="41"/>
      <c r="M30" s="40"/>
      <c r="N30" s="41"/>
      <c r="O30" s="37"/>
    </row>
    <row r="31" spans="1:1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mergeCells count="9">
    <mergeCell ref="M5:N5"/>
    <mergeCell ref="M6:N6"/>
    <mergeCell ref="C18:I18"/>
    <mergeCell ref="C19:I19"/>
    <mergeCell ref="B21:I21"/>
    <mergeCell ref="B13:I13"/>
    <mergeCell ref="B4:K4"/>
    <mergeCell ref="B5:K5"/>
    <mergeCell ref="B6:K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A1:M38"/>
  <sheetViews>
    <sheetView view="pageBreakPreview" topLeftCell="A11" zoomScale="110" zoomScaleNormal="90" zoomScaleSheetLayoutView="110" workbookViewId="0">
      <selection activeCell="L38" sqref="A1:L38"/>
    </sheetView>
  </sheetViews>
  <sheetFormatPr defaultColWidth="9.140625" defaultRowHeight="12.75" x14ac:dyDescent="0.2"/>
  <cols>
    <col min="1" max="1" width="16.28515625" style="1" customWidth="1"/>
    <col min="2" max="2" width="5.7109375" style="1" customWidth="1"/>
    <col min="3" max="3" width="12" style="1" customWidth="1"/>
    <col min="4" max="4" width="24.42578125" style="1" customWidth="1"/>
    <col min="5" max="5" width="10.5703125" style="1" customWidth="1"/>
    <col min="6" max="6" width="9.42578125" style="1" bestFit="1" customWidth="1"/>
    <col min="7" max="7" width="10.140625" style="1" customWidth="1"/>
    <col min="8" max="9" width="10.7109375" style="1" bestFit="1" customWidth="1"/>
    <col min="10" max="10" width="11.5703125" style="1" customWidth="1"/>
    <col min="11" max="11" width="13.5703125" style="1" customWidth="1"/>
    <col min="12" max="16384" width="9.140625" style="1"/>
  </cols>
  <sheetData>
    <row r="1" spans="1:13" x14ac:dyDescent="0.2">
      <c r="A1" s="34" t="s">
        <v>23</v>
      </c>
      <c r="B1" s="56"/>
      <c r="C1" s="56"/>
      <c r="D1" s="56"/>
      <c r="E1" s="56"/>
      <c r="F1" s="56"/>
      <c r="G1" s="56"/>
      <c r="H1" s="56"/>
      <c r="I1" s="55"/>
    </row>
    <row r="2" spans="1:13" s="3" customFormat="1" x14ac:dyDescent="0.2">
      <c r="A2" s="57" t="s">
        <v>24</v>
      </c>
      <c r="B2" s="57"/>
      <c r="C2" s="57"/>
      <c r="D2" s="57"/>
      <c r="E2" s="57"/>
      <c r="F2" s="57"/>
      <c r="G2" s="57"/>
      <c r="H2" s="56"/>
      <c r="I2" s="21"/>
    </row>
    <row r="3" spans="1:13" x14ac:dyDescent="0.2">
      <c r="A3" s="126" t="s">
        <v>25</v>
      </c>
      <c r="B3" s="126"/>
      <c r="C3" s="126"/>
      <c r="D3" s="126"/>
      <c r="E3" s="126"/>
      <c r="F3" s="126"/>
      <c r="G3" s="126"/>
      <c r="H3" s="56"/>
      <c r="I3" s="21"/>
      <c r="J3" s="3"/>
      <c r="K3" s="3"/>
      <c r="L3" s="3"/>
    </row>
    <row r="4" spans="1:13" ht="15" x14ac:dyDescent="0.25">
      <c r="A4" s="126" t="s">
        <v>26</v>
      </c>
      <c r="B4" s="126"/>
      <c r="C4" s="126"/>
      <c r="D4" s="126"/>
      <c r="E4" s="126"/>
      <c r="F4" s="126"/>
      <c r="G4" s="126"/>
      <c r="H4" s="56"/>
      <c r="I4" s="21"/>
      <c r="J4" s="3"/>
      <c r="K4" s="3"/>
      <c r="L4" s="3"/>
      <c r="M4"/>
    </row>
    <row r="5" spans="1:13" x14ac:dyDescent="0.2">
      <c r="A5" s="57" t="s">
        <v>27</v>
      </c>
      <c r="B5" s="57"/>
      <c r="C5" s="57"/>
      <c r="D5" s="57"/>
      <c r="E5" s="57"/>
      <c r="F5" s="57"/>
      <c r="G5" s="57"/>
      <c r="H5" s="56"/>
      <c r="I5" s="21"/>
      <c r="J5" s="3"/>
      <c r="K5" s="3"/>
      <c r="L5" s="3"/>
    </row>
    <row r="6" spans="1:13" x14ac:dyDescent="0.2">
      <c r="A6" s="126" t="s">
        <v>28</v>
      </c>
      <c r="B6" s="126"/>
      <c r="C6" s="126"/>
      <c r="D6" s="126"/>
      <c r="E6" s="126"/>
      <c r="F6" s="126"/>
      <c r="G6" s="126"/>
      <c r="H6" s="56"/>
      <c r="I6" s="21"/>
      <c r="J6" s="3"/>
      <c r="K6" s="3"/>
      <c r="L6" s="3"/>
    </row>
    <row r="7" spans="1:13" ht="15" x14ac:dyDescent="0.25">
      <c r="A7" s="126" t="s">
        <v>29</v>
      </c>
      <c r="B7" s="126"/>
      <c r="C7" s="126"/>
      <c r="D7" s="126"/>
      <c r="E7" s="126"/>
      <c r="F7" s="126"/>
      <c r="G7" s="126"/>
      <c r="H7" s="56"/>
      <c r="I7" s="121" t="s">
        <v>125</v>
      </c>
      <c r="J7" s="121"/>
      <c r="K7" s="120"/>
      <c r="L7" s="3"/>
    </row>
    <row r="8" spans="1:13" ht="15" x14ac:dyDescent="0.25">
      <c r="A8" s="58"/>
      <c r="B8" s="58"/>
      <c r="C8" s="58"/>
      <c r="D8" s="58"/>
      <c r="E8" s="58"/>
      <c r="F8" s="58"/>
      <c r="G8" s="58"/>
      <c r="H8" s="21"/>
      <c r="I8" s="119" t="s">
        <v>126</v>
      </c>
      <c r="J8" s="119"/>
      <c r="K8" s="120"/>
      <c r="L8" s="3"/>
    </row>
    <row r="9" spans="1:13" ht="13.5" thickBot="1" x14ac:dyDescent="0.25">
      <c r="A9" s="59" t="s">
        <v>30</v>
      </c>
      <c r="B9" s="59"/>
      <c r="C9" s="59"/>
      <c r="D9" s="59"/>
      <c r="E9" s="59"/>
      <c r="F9" s="59"/>
      <c r="G9" s="59"/>
      <c r="H9" s="59"/>
      <c r="I9" s="59"/>
      <c r="J9" s="60"/>
      <c r="K9" s="60"/>
      <c r="L9" s="3"/>
    </row>
    <row r="10" spans="1:13" ht="13.5" thickBot="1" x14ac:dyDescent="0.25">
      <c r="A10" s="61" t="s">
        <v>31</v>
      </c>
      <c r="B10" s="62"/>
      <c r="C10" s="9">
        <v>25000</v>
      </c>
      <c r="D10" s="64" t="s">
        <v>32</v>
      </c>
      <c r="E10" s="65"/>
      <c r="F10" s="65"/>
      <c r="G10" s="65"/>
      <c r="H10" s="65"/>
      <c r="I10" s="66"/>
      <c r="J10" s="66"/>
      <c r="K10" s="66"/>
      <c r="L10" s="3"/>
    </row>
    <row r="11" spans="1:13" ht="13.5" thickBot="1" x14ac:dyDescent="0.25">
      <c r="A11" s="61" t="s">
        <v>33</v>
      </c>
      <c r="B11" s="63"/>
      <c r="C11" s="15">
        <v>1500</v>
      </c>
      <c r="D11" s="64" t="s">
        <v>34</v>
      </c>
      <c r="E11" s="65"/>
      <c r="F11" s="65"/>
      <c r="G11" s="65"/>
      <c r="H11" s="65"/>
      <c r="I11" s="66"/>
      <c r="J11" s="66"/>
      <c r="K11" s="66"/>
      <c r="L11" s="3"/>
    </row>
    <row r="12" spans="1:13" ht="13.5" thickBot="1" x14ac:dyDescent="0.25">
      <c r="A12" s="61" t="s">
        <v>35</v>
      </c>
      <c r="B12" s="63"/>
      <c r="C12" s="14">
        <f>$C$10/$C$11</f>
        <v>16.666666666666668</v>
      </c>
      <c r="D12" s="64"/>
      <c r="E12" s="65"/>
      <c r="F12" s="65"/>
      <c r="G12" s="65"/>
      <c r="H12" s="65"/>
      <c r="I12" s="66"/>
      <c r="J12" s="66"/>
      <c r="K12" s="66"/>
      <c r="L12" s="3"/>
    </row>
    <row r="13" spans="1:13" ht="13.5" thickBot="1" x14ac:dyDescent="0.25">
      <c r="A13" s="59" t="s">
        <v>36</v>
      </c>
      <c r="B13" s="59"/>
      <c r="C13" s="59"/>
      <c r="D13" s="59"/>
      <c r="E13" s="59"/>
      <c r="F13" s="59"/>
      <c r="G13" s="59"/>
      <c r="H13" s="59"/>
      <c r="I13" s="59"/>
      <c r="J13" s="60"/>
      <c r="K13" s="60"/>
      <c r="L13" s="3"/>
    </row>
    <row r="14" spans="1:13" ht="13.5" thickBot="1" x14ac:dyDescent="0.25">
      <c r="A14" s="61" t="s">
        <v>37</v>
      </c>
      <c r="B14" s="63"/>
      <c r="C14" s="9">
        <v>12</v>
      </c>
      <c r="D14" s="65"/>
      <c r="E14" s="65"/>
      <c r="F14" s="65"/>
      <c r="G14" s="65"/>
      <c r="H14" s="65"/>
      <c r="I14" s="66"/>
      <c r="J14" s="66"/>
      <c r="K14" s="66"/>
      <c r="L14" s="3"/>
    </row>
    <row r="15" spans="1:13" ht="13.5" thickBot="1" x14ac:dyDescent="0.25">
      <c r="A15" s="61" t="s">
        <v>38</v>
      </c>
      <c r="B15" s="63"/>
      <c r="C15" s="8">
        <v>0.33</v>
      </c>
      <c r="D15" s="64" t="s">
        <v>39</v>
      </c>
      <c r="E15" s="65"/>
      <c r="F15" s="65"/>
      <c r="G15" s="65"/>
      <c r="H15" s="65"/>
      <c r="I15" s="66"/>
      <c r="J15" s="66"/>
      <c r="K15" s="66"/>
      <c r="L15" s="3"/>
    </row>
    <row r="16" spans="1:13" ht="13.5" thickBot="1" x14ac:dyDescent="0.25">
      <c r="A16" s="61" t="s">
        <v>35</v>
      </c>
      <c r="B16" s="63"/>
      <c r="C16" s="7">
        <f>$C$14+$C$14*$C$15</f>
        <v>15.96</v>
      </c>
      <c r="D16" s="64"/>
      <c r="E16" s="65"/>
      <c r="F16" s="65"/>
      <c r="G16" s="65"/>
      <c r="H16" s="65"/>
      <c r="I16" s="66"/>
      <c r="J16" s="66"/>
      <c r="K16" s="66"/>
      <c r="L16" s="3"/>
    </row>
    <row r="17" spans="1:12" ht="15" customHeight="1" x14ac:dyDescent="0.2">
      <c r="A17" s="127" t="s">
        <v>40</v>
      </c>
      <c r="B17" s="128"/>
      <c r="C17" s="127" t="s">
        <v>41</v>
      </c>
      <c r="D17" s="133"/>
      <c r="E17" s="133"/>
      <c r="F17" s="128"/>
      <c r="G17" s="127" t="s">
        <v>42</v>
      </c>
      <c r="H17" s="133"/>
      <c r="I17" s="128"/>
      <c r="J17" s="131" t="s">
        <v>43</v>
      </c>
      <c r="K17" s="129" t="s">
        <v>44</v>
      </c>
      <c r="L17" s="3"/>
    </row>
    <row r="18" spans="1:12" ht="72.599999999999994" customHeight="1" x14ac:dyDescent="0.2">
      <c r="A18" s="79" t="s">
        <v>45</v>
      </c>
      <c r="B18" s="79" t="s">
        <v>46</v>
      </c>
      <c r="C18" s="79" t="s">
        <v>47</v>
      </c>
      <c r="D18" s="79" t="s">
        <v>48</v>
      </c>
      <c r="E18" s="79" t="s">
        <v>49</v>
      </c>
      <c r="F18" s="79" t="s">
        <v>35</v>
      </c>
      <c r="G18" s="79" t="s">
        <v>50</v>
      </c>
      <c r="H18" s="79" t="s">
        <v>51</v>
      </c>
      <c r="I18" s="79" t="s">
        <v>52</v>
      </c>
      <c r="J18" s="132"/>
      <c r="K18" s="130"/>
      <c r="L18" s="3"/>
    </row>
    <row r="19" spans="1:12" x14ac:dyDescent="0.2">
      <c r="A19" s="2" t="s">
        <v>53</v>
      </c>
      <c r="B19" s="2">
        <v>1</v>
      </c>
      <c r="C19" s="19">
        <v>44211</v>
      </c>
      <c r="D19" s="2" t="s">
        <v>54</v>
      </c>
      <c r="E19" s="2">
        <v>7.6</v>
      </c>
      <c r="F19" s="4">
        <v>15.96</v>
      </c>
      <c r="G19" s="71">
        <f>E19*F19/(1+$C$37)</f>
        <v>121.11432850723914</v>
      </c>
      <c r="H19" s="4">
        <v>300</v>
      </c>
      <c r="I19" s="5"/>
      <c r="J19" s="4">
        <v>0</v>
      </c>
      <c r="K19" s="71">
        <f>G19+H19-J19</f>
        <v>421.11432850723912</v>
      </c>
      <c r="L19" s="3"/>
    </row>
    <row r="20" spans="1:12" x14ac:dyDescent="0.2">
      <c r="A20" s="2" t="s">
        <v>55</v>
      </c>
      <c r="B20" s="2">
        <v>2</v>
      </c>
      <c r="C20" s="19">
        <v>44211</v>
      </c>
      <c r="D20" s="2" t="s">
        <v>54</v>
      </c>
      <c r="E20" s="2">
        <v>7.6</v>
      </c>
      <c r="F20" s="4">
        <v>15.96</v>
      </c>
      <c r="G20" s="72">
        <f t="shared" ref="G20:G28" si="0">E20*F20/(1+$C$37)</f>
        <v>121.11432850723914</v>
      </c>
      <c r="H20" s="4">
        <v>300</v>
      </c>
      <c r="I20" s="6"/>
      <c r="J20" s="4">
        <v>0</v>
      </c>
      <c r="K20" s="72">
        <f t="shared" ref="K20:K28" si="1">G20+H20-J20</f>
        <v>421.11432850723912</v>
      </c>
      <c r="L20" s="3"/>
    </row>
    <row r="21" spans="1:12" x14ac:dyDescent="0.2">
      <c r="A21" s="2" t="s">
        <v>53</v>
      </c>
      <c r="B21" s="2">
        <v>1</v>
      </c>
      <c r="C21" s="19">
        <v>44247</v>
      </c>
      <c r="D21" s="2" t="s">
        <v>56</v>
      </c>
      <c r="E21" s="2">
        <v>7.6</v>
      </c>
      <c r="F21" s="4">
        <v>15.96</v>
      </c>
      <c r="G21" s="72">
        <f t="shared" si="0"/>
        <v>121.11432850723914</v>
      </c>
      <c r="H21" s="4">
        <v>300</v>
      </c>
      <c r="I21" s="6"/>
      <c r="J21" s="4">
        <v>0</v>
      </c>
      <c r="K21" s="72">
        <f t="shared" si="1"/>
        <v>421.11432850723912</v>
      </c>
      <c r="L21" s="3"/>
    </row>
    <row r="22" spans="1:12" x14ac:dyDescent="0.2">
      <c r="A22" s="2" t="s">
        <v>57</v>
      </c>
      <c r="B22" s="2">
        <v>3</v>
      </c>
      <c r="C22" s="19">
        <v>44247</v>
      </c>
      <c r="D22" s="2" t="s">
        <v>56</v>
      </c>
      <c r="E22" s="2">
        <v>7.6</v>
      </c>
      <c r="F22" s="4">
        <v>15.96</v>
      </c>
      <c r="G22" s="72">
        <f t="shared" si="0"/>
        <v>121.11432850723914</v>
      </c>
      <c r="H22" s="4">
        <v>300</v>
      </c>
      <c r="I22" s="6"/>
      <c r="J22" s="4">
        <v>0</v>
      </c>
      <c r="K22" s="72">
        <f t="shared" si="1"/>
        <v>421.11432850723912</v>
      </c>
      <c r="L22" s="3"/>
    </row>
    <row r="23" spans="1:12" x14ac:dyDescent="0.2">
      <c r="A23" s="2" t="s">
        <v>58</v>
      </c>
      <c r="B23" s="2">
        <v>4</v>
      </c>
      <c r="C23" s="19">
        <v>44290</v>
      </c>
      <c r="D23" s="29" t="s">
        <v>59</v>
      </c>
      <c r="E23" s="2">
        <f>7.6*2</f>
        <v>15.2</v>
      </c>
      <c r="F23" s="4">
        <v>15.96</v>
      </c>
      <c r="G23" s="72">
        <f t="shared" si="0"/>
        <v>242.22865701447827</v>
      </c>
      <c r="H23" s="4">
        <v>800</v>
      </c>
      <c r="I23" s="6"/>
      <c r="J23" s="4">
        <v>250</v>
      </c>
      <c r="K23" s="72">
        <f t="shared" si="1"/>
        <v>792.22865701447836</v>
      </c>
      <c r="L23" s="3"/>
    </row>
    <row r="24" spans="1:12" x14ac:dyDescent="0.2">
      <c r="A24" s="2" t="s">
        <v>60</v>
      </c>
      <c r="B24" s="2">
        <v>5</v>
      </c>
      <c r="C24" s="19">
        <v>44290</v>
      </c>
      <c r="D24" s="29" t="s">
        <v>59</v>
      </c>
      <c r="E24" s="2">
        <v>15.2</v>
      </c>
      <c r="F24" s="4">
        <v>15.96</v>
      </c>
      <c r="G24" s="72">
        <f t="shared" si="0"/>
        <v>242.22865701447827</v>
      </c>
      <c r="H24" s="4">
        <v>800</v>
      </c>
      <c r="I24" s="6"/>
      <c r="J24" s="4">
        <v>250</v>
      </c>
      <c r="K24" s="72">
        <f t="shared" si="1"/>
        <v>792.22865701447836</v>
      </c>
      <c r="L24" s="3"/>
    </row>
    <row r="25" spans="1:12" x14ac:dyDescent="0.2">
      <c r="A25" s="2" t="s">
        <v>61</v>
      </c>
      <c r="B25" s="2">
        <v>6</v>
      </c>
      <c r="C25" s="19">
        <v>44321</v>
      </c>
      <c r="D25" s="29" t="s">
        <v>62</v>
      </c>
      <c r="E25" s="2">
        <v>7.6</v>
      </c>
      <c r="F25" s="4">
        <v>15.96</v>
      </c>
      <c r="G25" s="72">
        <f t="shared" si="0"/>
        <v>121.11432850723914</v>
      </c>
      <c r="H25" s="4">
        <v>300</v>
      </c>
      <c r="I25" s="6"/>
      <c r="J25" s="4">
        <v>0</v>
      </c>
      <c r="K25" s="72">
        <f t="shared" si="1"/>
        <v>421.11432850723912</v>
      </c>
      <c r="L25" s="3"/>
    </row>
    <row r="26" spans="1:12" x14ac:dyDescent="0.2">
      <c r="A26" s="2" t="s">
        <v>63</v>
      </c>
      <c r="B26" s="2">
        <v>7</v>
      </c>
      <c r="C26" s="19">
        <v>44321</v>
      </c>
      <c r="D26" s="29" t="s">
        <v>62</v>
      </c>
      <c r="E26" s="2">
        <v>7.6</v>
      </c>
      <c r="F26" s="4">
        <v>15.96</v>
      </c>
      <c r="G26" s="72">
        <f t="shared" si="0"/>
        <v>121.11432850723914</v>
      </c>
      <c r="H26" s="4">
        <v>300</v>
      </c>
      <c r="I26" s="6"/>
      <c r="J26" s="4">
        <v>0</v>
      </c>
      <c r="K26" s="72">
        <f t="shared" si="1"/>
        <v>421.11432850723912</v>
      </c>
      <c r="L26" s="3"/>
    </row>
    <row r="27" spans="1:12" x14ac:dyDescent="0.2">
      <c r="A27" s="2" t="s">
        <v>64</v>
      </c>
      <c r="B27" s="2">
        <v>8</v>
      </c>
      <c r="C27" s="19">
        <v>44540</v>
      </c>
      <c r="D27" s="29" t="s">
        <v>65</v>
      </c>
      <c r="E27" s="2">
        <v>4</v>
      </c>
      <c r="F27" s="4">
        <v>20</v>
      </c>
      <c r="G27" s="72">
        <f t="shared" si="0"/>
        <v>79.880179730404393</v>
      </c>
      <c r="H27" s="4">
        <v>600</v>
      </c>
      <c r="I27" s="6"/>
      <c r="J27" s="4">
        <v>0</v>
      </c>
      <c r="K27" s="72">
        <f t="shared" si="1"/>
        <v>679.88017973040439</v>
      </c>
      <c r="L27" s="3"/>
    </row>
    <row r="28" spans="1:12" x14ac:dyDescent="0.2">
      <c r="A28" s="2" t="s">
        <v>66</v>
      </c>
      <c r="B28" s="2">
        <v>9</v>
      </c>
      <c r="C28" s="19">
        <v>44540</v>
      </c>
      <c r="D28" s="29" t="s">
        <v>65</v>
      </c>
      <c r="E28" s="2">
        <v>4</v>
      </c>
      <c r="F28" s="4">
        <v>20</v>
      </c>
      <c r="G28" s="72">
        <f t="shared" si="0"/>
        <v>79.880179730404393</v>
      </c>
      <c r="H28" s="4">
        <v>600</v>
      </c>
      <c r="I28" s="6"/>
      <c r="J28" s="4">
        <v>0</v>
      </c>
      <c r="K28" s="72">
        <f t="shared" si="1"/>
        <v>679.88017973040439</v>
      </c>
      <c r="L28" s="3"/>
    </row>
    <row r="29" spans="1:12" x14ac:dyDescent="0.2">
      <c r="A29" s="67"/>
      <c r="B29" s="70">
        <v>5801</v>
      </c>
      <c r="C29" s="68"/>
      <c r="D29" s="68"/>
      <c r="E29" s="70">
        <v>5802</v>
      </c>
      <c r="F29" s="69"/>
      <c r="G29" s="124">
        <v>58031</v>
      </c>
      <c r="H29" s="125"/>
      <c r="I29" s="80">
        <v>58032</v>
      </c>
      <c r="J29" s="81">
        <v>58033</v>
      </c>
      <c r="K29" s="81">
        <v>5803</v>
      </c>
      <c r="L29" s="3"/>
    </row>
    <row r="30" spans="1:12" x14ac:dyDescent="0.2">
      <c r="A30" s="70"/>
      <c r="B30" s="110">
        <f>SUM(IF(FREQUENCY(B19:B28,B19:B28)&gt;0,1))</f>
        <v>9</v>
      </c>
      <c r="C30" s="68"/>
      <c r="D30" s="68"/>
      <c r="E30" s="17">
        <f>SUM(E19:E28)</f>
        <v>83.999999999999986</v>
      </c>
      <c r="F30" s="69"/>
      <c r="G30" s="122">
        <f>SUM(H19:H28)+SUM(G19:G28)</f>
        <v>5970.9036445332003</v>
      </c>
      <c r="H30" s="123"/>
      <c r="I30" s="18">
        <f>C38</f>
        <v>1497.7533699450823</v>
      </c>
      <c r="J30" s="16">
        <f>SUM(J19:J28)</f>
        <v>500</v>
      </c>
      <c r="K30" s="16">
        <f>G30+I30-J30</f>
        <v>6968.6570144782827</v>
      </c>
      <c r="L30" s="3"/>
    </row>
    <row r="31" spans="1:12" x14ac:dyDescent="0.2">
      <c r="A31" s="32" t="s">
        <v>67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 customHeight="1" x14ac:dyDescent="0.2">
      <c r="A32" s="32" t="s">
        <v>68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 customHeight="1" x14ac:dyDescent="0.2">
      <c r="A33" s="32" t="s">
        <v>69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3.5" thickBot="1" x14ac:dyDescent="0.25">
      <c r="A34" s="76" t="s">
        <v>70</v>
      </c>
      <c r="B34" s="77"/>
      <c r="C34" s="77"/>
      <c r="D34" s="77"/>
      <c r="E34" s="77"/>
      <c r="F34" s="77"/>
      <c r="G34" s="77"/>
      <c r="H34" s="77"/>
      <c r="I34" s="77"/>
      <c r="J34" s="78"/>
      <c r="K34" s="78"/>
      <c r="L34" s="3"/>
    </row>
    <row r="35" spans="1:12" ht="13.5" thickBot="1" x14ac:dyDescent="0.25">
      <c r="A35" s="61" t="s">
        <v>71</v>
      </c>
      <c r="B35" s="63"/>
      <c r="C35" s="9">
        <v>1000000</v>
      </c>
      <c r="D35" s="64" t="s">
        <v>72</v>
      </c>
      <c r="E35" s="64"/>
      <c r="F35" s="64"/>
      <c r="G35" s="64"/>
      <c r="H35" s="64"/>
      <c r="I35" s="64"/>
      <c r="J35" s="64"/>
      <c r="K35" s="64"/>
      <c r="L35" s="3"/>
    </row>
    <row r="36" spans="1:12" ht="13.5" thickBot="1" x14ac:dyDescent="0.25">
      <c r="A36" s="61" t="s">
        <v>73</v>
      </c>
      <c r="B36" s="63"/>
      <c r="C36" s="74">
        <f>C35/(1+C37)</f>
        <v>998502.2466300549</v>
      </c>
      <c r="D36" s="64"/>
      <c r="E36" s="64"/>
      <c r="F36" s="64"/>
      <c r="G36" s="64"/>
      <c r="H36" s="64"/>
      <c r="I36" s="64"/>
      <c r="J36" s="64"/>
      <c r="K36" s="64"/>
      <c r="L36" s="3"/>
    </row>
    <row r="37" spans="1:12" ht="13.5" thickBot="1" x14ac:dyDescent="0.25">
      <c r="A37" s="61" t="s">
        <v>74</v>
      </c>
      <c r="B37" s="63"/>
      <c r="C37" s="20">
        <v>1.5E-3</v>
      </c>
      <c r="D37" s="64" t="s">
        <v>75</v>
      </c>
      <c r="E37" s="64"/>
      <c r="F37" s="64"/>
      <c r="G37" s="64"/>
      <c r="H37" s="64"/>
      <c r="I37" s="64"/>
      <c r="J37" s="64"/>
      <c r="K37" s="64"/>
      <c r="L37" s="3"/>
    </row>
    <row r="38" spans="1:12" ht="13.5" thickBot="1" x14ac:dyDescent="0.25">
      <c r="A38" s="61" t="s">
        <v>76</v>
      </c>
      <c r="B38" s="63"/>
      <c r="C38" s="7">
        <f>$C$36*$C$37</f>
        <v>1497.7533699450823</v>
      </c>
      <c r="D38" s="64"/>
      <c r="E38" s="64"/>
      <c r="F38" s="64"/>
      <c r="G38" s="64"/>
      <c r="H38" s="64"/>
      <c r="I38" s="64"/>
      <c r="J38" s="64"/>
      <c r="K38" s="64"/>
      <c r="L38" s="3"/>
    </row>
  </sheetData>
  <mergeCells count="13">
    <mergeCell ref="I8:K8"/>
    <mergeCell ref="I7:K7"/>
    <mergeCell ref="G30:H30"/>
    <mergeCell ref="G29:H29"/>
    <mergeCell ref="A3:G3"/>
    <mergeCell ref="A4:G4"/>
    <mergeCell ref="A6:G6"/>
    <mergeCell ref="A7:G7"/>
    <mergeCell ref="A17:B17"/>
    <mergeCell ref="K17:K18"/>
    <mergeCell ref="J17:J18"/>
    <mergeCell ref="G17:I17"/>
    <mergeCell ref="C17:F17"/>
  </mergeCells>
  <pageMargins left="0.7" right="0.7" top="0.75" bottom="0.75" header="0.3" footer="0.3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1:L38"/>
  <sheetViews>
    <sheetView zoomScaleNormal="100" workbookViewId="0">
      <selection activeCell="I9" sqref="I9"/>
    </sheetView>
  </sheetViews>
  <sheetFormatPr defaultColWidth="9.140625" defaultRowHeight="12.75" x14ac:dyDescent="0.2"/>
  <cols>
    <col min="1" max="1" width="16.28515625" style="1" customWidth="1"/>
    <col min="2" max="2" width="5.7109375" style="1" customWidth="1"/>
    <col min="3" max="3" width="12" style="1" customWidth="1"/>
    <col min="4" max="4" width="24.42578125" style="1" customWidth="1"/>
    <col min="5" max="5" width="10.5703125" style="1" customWidth="1"/>
    <col min="6" max="6" width="9.42578125" style="1" bestFit="1" customWidth="1"/>
    <col min="7" max="7" width="10.140625" style="1" customWidth="1"/>
    <col min="8" max="10" width="10.7109375" style="1" bestFit="1" customWidth="1"/>
    <col min="11" max="11" width="10.85546875" style="1" bestFit="1" customWidth="1"/>
    <col min="12" max="16384" width="9.140625" style="1"/>
  </cols>
  <sheetData>
    <row r="1" spans="1:12" x14ac:dyDescent="0.2">
      <c r="A1" s="34" t="s">
        <v>23</v>
      </c>
      <c r="B1" s="56"/>
      <c r="C1" s="56"/>
      <c r="D1" s="56"/>
      <c r="E1" s="56"/>
      <c r="F1" s="56"/>
      <c r="G1" s="56"/>
      <c r="H1" s="56"/>
      <c r="I1" s="55"/>
    </row>
    <row r="2" spans="1:12" s="3" customFormat="1" x14ac:dyDescent="0.2">
      <c r="A2" s="82" t="s">
        <v>24</v>
      </c>
      <c r="B2" s="56"/>
      <c r="C2" s="56"/>
      <c r="D2" s="56"/>
      <c r="E2" s="56"/>
      <c r="F2" s="56"/>
      <c r="G2" s="56"/>
      <c r="H2" s="56"/>
      <c r="I2" s="21"/>
    </row>
    <row r="3" spans="1:12" x14ac:dyDescent="0.2">
      <c r="A3" s="82" t="s">
        <v>25</v>
      </c>
      <c r="B3" s="56"/>
      <c r="C3" s="56"/>
      <c r="D3" s="56"/>
      <c r="E3" s="56"/>
      <c r="F3" s="56"/>
      <c r="G3" s="56"/>
      <c r="H3" s="56"/>
      <c r="I3" s="21"/>
      <c r="J3" s="3"/>
      <c r="K3" s="3"/>
    </row>
    <row r="4" spans="1:12" x14ac:dyDescent="0.2">
      <c r="A4" s="82" t="s">
        <v>26</v>
      </c>
      <c r="B4" s="56"/>
      <c r="C4" s="56"/>
      <c r="D4" s="56"/>
      <c r="E4" s="56"/>
      <c r="F4" s="56"/>
      <c r="G4" s="56"/>
      <c r="H4" s="56"/>
      <c r="I4" s="21"/>
      <c r="J4" s="3"/>
      <c r="K4" s="3"/>
      <c r="L4" s="3"/>
    </row>
    <row r="5" spans="1:12" x14ac:dyDescent="0.2">
      <c r="A5" s="82" t="s">
        <v>27</v>
      </c>
      <c r="B5" s="56"/>
      <c r="C5" s="56"/>
      <c r="D5" s="56"/>
      <c r="E5" s="56"/>
      <c r="F5" s="56"/>
      <c r="G5" s="56"/>
      <c r="H5" s="56"/>
      <c r="I5" s="21"/>
      <c r="J5" s="3"/>
      <c r="K5" s="3"/>
      <c r="L5" s="3"/>
    </row>
    <row r="6" spans="1:12" x14ac:dyDescent="0.2">
      <c r="A6" s="83" t="s">
        <v>28</v>
      </c>
      <c r="B6" s="56"/>
      <c r="C6" s="56"/>
      <c r="D6" s="56"/>
      <c r="E6" s="56"/>
      <c r="F6" s="56"/>
      <c r="G6" s="56"/>
      <c r="H6" s="56"/>
      <c r="I6" s="21"/>
      <c r="J6" s="3"/>
      <c r="K6" s="3"/>
      <c r="L6" s="3"/>
    </row>
    <row r="7" spans="1:12" ht="15" x14ac:dyDescent="0.25">
      <c r="A7" s="83" t="s">
        <v>29</v>
      </c>
      <c r="B7" s="56"/>
      <c r="C7" s="56"/>
      <c r="D7" s="56"/>
      <c r="E7" s="56"/>
      <c r="F7" s="56"/>
      <c r="G7" s="56"/>
      <c r="H7" s="56"/>
      <c r="I7" s="121" t="s">
        <v>125</v>
      </c>
      <c r="J7" s="121"/>
      <c r="K7" s="120"/>
      <c r="L7" s="3"/>
    </row>
    <row r="8" spans="1:12" ht="15" x14ac:dyDescent="0.25">
      <c r="A8" s="84"/>
      <c r="B8" s="21"/>
      <c r="C8" s="21"/>
      <c r="D8" s="21"/>
      <c r="E8" s="21"/>
      <c r="F8" s="21"/>
      <c r="G8" s="21"/>
      <c r="H8" s="21"/>
      <c r="I8" s="119" t="s">
        <v>126</v>
      </c>
      <c r="J8" s="119"/>
      <c r="K8" s="120"/>
      <c r="L8" s="3"/>
    </row>
    <row r="9" spans="1:12" ht="13.5" thickBot="1" x14ac:dyDescent="0.25">
      <c r="A9" s="59" t="s">
        <v>77</v>
      </c>
      <c r="B9" s="59"/>
      <c r="C9" s="59"/>
      <c r="D9" s="59"/>
      <c r="E9" s="59"/>
      <c r="F9" s="59"/>
      <c r="G9" s="59"/>
      <c r="H9" s="59"/>
      <c r="I9" s="59"/>
      <c r="J9" s="60"/>
      <c r="K9" s="60"/>
      <c r="L9" s="3"/>
    </row>
    <row r="10" spans="1:12" ht="13.5" thickBot="1" x14ac:dyDescent="0.25">
      <c r="A10" s="61" t="s">
        <v>31</v>
      </c>
      <c r="B10" s="62"/>
      <c r="C10" s="9">
        <v>25000</v>
      </c>
      <c r="D10" s="64" t="s">
        <v>32</v>
      </c>
      <c r="E10" s="65"/>
      <c r="F10" s="65"/>
      <c r="G10" s="65"/>
      <c r="H10" s="65"/>
      <c r="I10" s="66"/>
      <c r="J10" s="66"/>
      <c r="K10" s="66"/>
      <c r="L10" s="3"/>
    </row>
    <row r="11" spans="1:12" ht="13.5" thickBot="1" x14ac:dyDescent="0.25">
      <c r="A11" s="61" t="s">
        <v>33</v>
      </c>
      <c r="B11" s="63"/>
      <c r="C11" s="15">
        <v>1500</v>
      </c>
      <c r="D11" s="64" t="s">
        <v>34</v>
      </c>
      <c r="E11" s="65"/>
      <c r="F11" s="65"/>
      <c r="G11" s="65"/>
      <c r="H11" s="65"/>
      <c r="I11" s="66"/>
      <c r="J11" s="66"/>
      <c r="K11" s="66"/>
      <c r="L11" s="3"/>
    </row>
    <row r="12" spans="1:12" ht="13.5" thickBot="1" x14ac:dyDescent="0.25">
      <c r="A12" s="61" t="s">
        <v>35</v>
      </c>
      <c r="B12" s="63"/>
      <c r="C12" s="14">
        <f>$C$10/$C$11</f>
        <v>16.666666666666668</v>
      </c>
      <c r="D12" s="65"/>
      <c r="E12" s="65"/>
      <c r="F12" s="65"/>
      <c r="G12" s="65"/>
      <c r="H12" s="65"/>
      <c r="I12" s="66"/>
      <c r="J12" s="66"/>
      <c r="K12" s="66"/>
      <c r="L12" s="3"/>
    </row>
    <row r="13" spans="1:12" ht="13.5" thickBot="1" x14ac:dyDescent="0.25">
      <c r="A13" s="59" t="s">
        <v>36</v>
      </c>
      <c r="B13" s="59"/>
      <c r="C13" s="59"/>
      <c r="D13" s="59"/>
      <c r="E13" s="59"/>
      <c r="F13" s="59"/>
      <c r="G13" s="59"/>
      <c r="H13" s="59"/>
      <c r="I13" s="59"/>
      <c r="J13" s="60"/>
      <c r="K13" s="60"/>
      <c r="L13" s="3"/>
    </row>
    <row r="14" spans="1:12" ht="13.5" thickBot="1" x14ac:dyDescent="0.25">
      <c r="A14" s="61" t="s">
        <v>37</v>
      </c>
      <c r="B14" s="63"/>
      <c r="C14" s="9">
        <v>12</v>
      </c>
      <c r="D14" s="65"/>
      <c r="E14" s="65"/>
      <c r="F14" s="65"/>
      <c r="G14" s="65"/>
      <c r="H14" s="65"/>
      <c r="I14" s="66"/>
      <c r="J14" s="66"/>
      <c r="K14" s="66"/>
      <c r="L14" s="3"/>
    </row>
    <row r="15" spans="1:12" ht="13.5" thickBot="1" x14ac:dyDescent="0.25">
      <c r="A15" s="61" t="s">
        <v>38</v>
      </c>
      <c r="B15" s="63"/>
      <c r="C15" s="8">
        <v>0.33</v>
      </c>
      <c r="D15" s="64" t="s">
        <v>39</v>
      </c>
      <c r="E15" s="65"/>
      <c r="F15" s="65"/>
      <c r="G15" s="65"/>
      <c r="H15" s="65"/>
      <c r="I15" s="66"/>
      <c r="J15" s="66"/>
      <c r="K15" s="66"/>
      <c r="L15" s="3"/>
    </row>
    <row r="16" spans="1:12" ht="13.5" thickBot="1" x14ac:dyDescent="0.25">
      <c r="A16" s="61" t="s">
        <v>35</v>
      </c>
      <c r="B16" s="63"/>
      <c r="C16" s="7">
        <f>$C$14+$C$14*$C$15</f>
        <v>15.96</v>
      </c>
      <c r="D16" s="65"/>
      <c r="E16" s="65"/>
      <c r="F16" s="65"/>
      <c r="G16" s="65"/>
      <c r="H16" s="65"/>
      <c r="I16" s="66"/>
      <c r="J16" s="66"/>
      <c r="K16" s="66"/>
      <c r="L16" s="3"/>
    </row>
    <row r="17" spans="1:12" ht="15" customHeight="1" x14ac:dyDescent="0.2">
      <c r="A17" s="127" t="s">
        <v>78</v>
      </c>
      <c r="B17" s="128"/>
      <c r="C17" s="127" t="s">
        <v>41</v>
      </c>
      <c r="D17" s="133"/>
      <c r="E17" s="133"/>
      <c r="F17" s="128"/>
      <c r="G17" s="127" t="s">
        <v>42</v>
      </c>
      <c r="H17" s="133"/>
      <c r="I17" s="128"/>
      <c r="J17" s="131" t="s">
        <v>43</v>
      </c>
      <c r="K17" s="129" t="s">
        <v>44</v>
      </c>
      <c r="L17" s="3"/>
    </row>
    <row r="18" spans="1:12" ht="72" x14ac:dyDescent="0.2">
      <c r="A18" s="79" t="s">
        <v>45</v>
      </c>
      <c r="B18" s="79" t="s">
        <v>46</v>
      </c>
      <c r="C18" s="79" t="s">
        <v>47</v>
      </c>
      <c r="D18" s="79" t="s">
        <v>48</v>
      </c>
      <c r="E18" s="79" t="s">
        <v>49</v>
      </c>
      <c r="F18" s="79" t="s">
        <v>35</v>
      </c>
      <c r="G18" s="79" t="s">
        <v>50</v>
      </c>
      <c r="H18" s="79" t="s">
        <v>51</v>
      </c>
      <c r="I18" s="79" t="s">
        <v>52</v>
      </c>
      <c r="J18" s="132"/>
      <c r="K18" s="130"/>
      <c r="L18" s="3"/>
    </row>
    <row r="19" spans="1:12" x14ac:dyDescent="0.2">
      <c r="A19" s="2" t="s">
        <v>79</v>
      </c>
      <c r="B19" s="2">
        <v>1</v>
      </c>
      <c r="C19" s="19">
        <v>44211</v>
      </c>
      <c r="D19" s="2" t="s">
        <v>54</v>
      </c>
      <c r="E19" s="2">
        <v>7.6</v>
      </c>
      <c r="F19" s="4">
        <v>15.96</v>
      </c>
      <c r="G19" s="71">
        <f>E19*F19/(1+$C$36)</f>
        <v>121.11432850723914</v>
      </c>
      <c r="H19" s="4">
        <v>300</v>
      </c>
      <c r="I19" s="5"/>
      <c r="J19" s="4">
        <v>0</v>
      </c>
      <c r="K19" s="71">
        <f>G19+H19-J19</f>
        <v>421.11432850723912</v>
      </c>
      <c r="L19" s="3"/>
    </row>
    <row r="20" spans="1:12" x14ac:dyDescent="0.2">
      <c r="A20" s="2" t="s">
        <v>80</v>
      </c>
      <c r="B20" s="2">
        <v>2</v>
      </c>
      <c r="C20" s="19">
        <v>44211</v>
      </c>
      <c r="D20" s="2" t="s">
        <v>54</v>
      </c>
      <c r="E20" s="2">
        <v>7.6</v>
      </c>
      <c r="F20" s="4">
        <v>15.96</v>
      </c>
      <c r="G20" s="71">
        <f t="shared" ref="G20:G26" si="0">E20*F20/(1+$C$36)</f>
        <v>121.11432850723914</v>
      </c>
      <c r="H20" s="4">
        <v>300</v>
      </c>
      <c r="I20" s="6"/>
      <c r="J20" s="4">
        <v>0</v>
      </c>
      <c r="K20" s="72">
        <f t="shared" ref="K20:K26" si="1">G20+H20-J20</f>
        <v>421.11432850723912</v>
      </c>
      <c r="L20" s="3"/>
    </row>
    <row r="21" spans="1:12" x14ac:dyDescent="0.2">
      <c r="A21" s="2" t="s">
        <v>79</v>
      </c>
      <c r="B21" s="2">
        <v>1</v>
      </c>
      <c r="C21" s="19">
        <v>44247</v>
      </c>
      <c r="D21" s="2" t="s">
        <v>56</v>
      </c>
      <c r="E21" s="2">
        <v>7.6</v>
      </c>
      <c r="F21" s="4">
        <v>15.96</v>
      </c>
      <c r="G21" s="71">
        <f t="shared" si="0"/>
        <v>121.11432850723914</v>
      </c>
      <c r="H21" s="4">
        <v>300</v>
      </c>
      <c r="I21" s="6"/>
      <c r="J21" s="4">
        <v>0</v>
      </c>
      <c r="K21" s="72">
        <f t="shared" si="1"/>
        <v>421.11432850723912</v>
      </c>
      <c r="L21" s="3"/>
    </row>
    <row r="22" spans="1:12" x14ac:dyDescent="0.2">
      <c r="A22" s="2" t="s">
        <v>81</v>
      </c>
      <c r="B22" s="2">
        <v>3</v>
      </c>
      <c r="C22" s="19">
        <v>44247</v>
      </c>
      <c r="D22" s="2" t="s">
        <v>56</v>
      </c>
      <c r="E22" s="2">
        <v>7.6</v>
      </c>
      <c r="F22" s="4">
        <v>15.96</v>
      </c>
      <c r="G22" s="71">
        <f t="shared" si="0"/>
        <v>121.11432850723914</v>
      </c>
      <c r="H22" s="4">
        <v>300</v>
      </c>
      <c r="I22" s="6"/>
      <c r="J22" s="4">
        <v>0</v>
      </c>
      <c r="K22" s="72">
        <f t="shared" si="1"/>
        <v>421.11432850723912</v>
      </c>
      <c r="L22" s="3"/>
    </row>
    <row r="23" spans="1:12" x14ac:dyDescent="0.2">
      <c r="A23" s="2" t="s">
        <v>82</v>
      </c>
      <c r="B23" s="2">
        <v>4</v>
      </c>
      <c r="C23" s="19">
        <v>44290</v>
      </c>
      <c r="D23" s="29" t="s">
        <v>59</v>
      </c>
      <c r="E23" s="2">
        <f>7.6*2</f>
        <v>15.2</v>
      </c>
      <c r="F23" s="4">
        <v>15.96</v>
      </c>
      <c r="G23" s="71">
        <f t="shared" si="0"/>
        <v>242.22865701447827</v>
      </c>
      <c r="H23" s="4">
        <v>800</v>
      </c>
      <c r="I23" s="6"/>
      <c r="J23" s="4">
        <v>250</v>
      </c>
      <c r="K23" s="72">
        <f t="shared" si="1"/>
        <v>792.22865701447836</v>
      </c>
      <c r="L23" s="3"/>
    </row>
    <row r="24" spans="1:12" x14ac:dyDescent="0.2">
      <c r="A24" s="2" t="s">
        <v>83</v>
      </c>
      <c r="B24" s="2">
        <v>5</v>
      </c>
      <c r="C24" s="19">
        <v>44290</v>
      </c>
      <c r="D24" s="29" t="s">
        <v>59</v>
      </c>
      <c r="E24" s="2">
        <v>15.2</v>
      </c>
      <c r="F24" s="4">
        <v>15.96</v>
      </c>
      <c r="G24" s="71">
        <f t="shared" si="0"/>
        <v>242.22865701447827</v>
      </c>
      <c r="H24" s="4">
        <v>800</v>
      </c>
      <c r="I24" s="6"/>
      <c r="J24" s="4">
        <v>250</v>
      </c>
      <c r="K24" s="72">
        <f t="shared" si="1"/>
        <v>792.22865701447836</v>
      </c>
      <c r="L24" s="3"/>
    </row>
    <row r="25" spans="1:12" x14ac:dyDescent="0.2">
      <c r="A25" s="2" t="s">
        <v>84</v>
      </c>
      <c r="B25" s="2">
        <v>6</v>
      </c>
      <c r="C25" s="19">
        <v>44321</v>
      </c>
      <c r="D25" s="29" t="s">
        <v>62</v>
      </c>
      <c r="E25" s="2">
        <v>7.6</v>
      </c>
      <c r="F25" s="4">
        <v>15.96</v>
      </c>
      <c r="G25" s="71">
        <f t="shared" si="0"/>
        <v>121.11432850723914</v>
      </c>
      <c r="H25" s="4">
        <v>300</v>
      </c>
      <c r="I25" s="6"/>
      <c r="J25" s="4">
        <v>0</v>
      </c>
      <c r="K25" s="72">
        <f t="shared" si="1"/>
        <v>421.11432850723912</v>
      </c>
      <c r="L25" s="3"/>
    </row>
    <row r="26" spans="1:12" x14ac:dyDescent="0.2">
      <c r="A26" s="2" t="s">
        <v>85</v>
      </c>
      <c r="B26" s="2">
        <v>7</v>
      </c>
      <c r="C26" s="19">
        <v>44321</v>
      </c>
      <c r="D26" s="29" t="s">
        <v>62</v>
      </c>
      <c r="E26" s="2">
        <v>7.6</v>
      </c>
      <c r="F26" s="4">
        <v>15.96</v>
      </c>
      <c r="G26" s="71">
        <f t="shared" si="0"/>
        <v>121.11432850723914</v>
      </c>
      <c r="H26" s="4">
        <v>300</v>
      </c>
      <c r="I26" s="6"/>
      <c r="J26" s="4">
        <v>0</v>
      </c>
      <c r="K26" s="72">
        <f t="shared" si="1"/>
        <v>421.11432850723912</v>
      </c>
      <c r="L26" s="3"/>
    </row>
    <row r="27" spans="1:12" ht="15" customHeight="1" x14ac:dyDescent="0.2">
      <c r="A27" s="67"/>
      <c r="B27" s="70">
        <v>5811</v>
      </c>
      <c r="C27" s="68"/>
      <c r="D27" s="68"/>
      <c r="E27" s="70">
        <v>5812</v>
      </c>
      <c r="F27" s="69"/>
      <c r="G27" s="124">
        <v>58131</v>
      </c>
      <c r="H27" s="125"/>
      <c r="I27" s="80">
        <v>58132</v>
      </c>
      <c r="J27" s="81">
        <v>58133</v>
      </c>
      <c r="K27" s="81">
        <v>5813</v>
      </c>
      <c r="L27" s="3"/>
    </row>
    <row r="28" spans="1:12" ht="15" customHeight="1" x14ac:dyDescent="0.2">
      <c r="A28" s="70"/>
      <c r="B28" s="110">
        <f>SUM(IF(FREQUENCY(B19:B26,B19:B26)&gt;0,1))</f>
        <v>7</v>
      </c>
      <c r="C28" s="68"/>
      <c r="D28" s="68"/>
      <c r="E28" s="17">
        <f>SUM(E19:E26)</f>
        <v>75.999999999999986</v>
      </c>
      <c r="F28" s="69"/>
      <c r="G28" s="122">
        <f>SUM(H19:H26)+SUM(G19:G26)</f>
        <v>4611.1432850723913</v>
      </c>
      <c r="H28" s="123"/>
      <c r="I28" s="18">
        <f>C37</f>
        <v>1497.7533699450823</v>
      </c>
      <c r="J28" s="16">
        <f>SUM(J19:J26)</f>
        <v>500</v>
      </c>
      <c r="K28" s="16">
        <f>G28+I28-J28</f>
        <v>5608.8966550174737</v>
      </c>
      <c r="L28" s="3"/>
    </row>
    <row r="29" spans="1:12" ht="4.5" customHeight="1" x14ac:dyDescent="0.2">
      <c r="A29" s="10"/>
      <c r="B29" s="10"/>
      <c r="C29" s="11"/>
      <c r="D29" s="11"/>
      <c r="E29" s="11"/>
      <c r="F29" s="12"/>
      <c r="G29" s="12"/>
      <c r="H29" s="13"/>
      <c r="I29" s="13"/>
      <c r="J29" s="13"/>
      <c r="K29" s="13"/>
      <c r="L29" s="3"/>
    </row>
    <row r="30" spans="1:12" x14ac:dyDescent="0.2">
      <c r="A30" s="32" t="s">
        <v>67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">
      <c r="A31" s="32" t="s">
        <v>68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">
      <c r="A32" s="32" t="s">
        <v>69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3.5" thickBot="1" x14ac:dyDescent="0.25">
      <c r="A33" s="87" t="s">
        <v>86</v>
      </c>
      <c r="B33" s="85"/>
      <c r="C33" s="85"/>
      <c r="D33" s="85"/>
      <c r="E33" s="85"/>
      <c r="F33" s="85"/>
      <c r="G33" s="85"/>
      <c r="H33" s="85"/>
      <c r="I33" s="85"/>
      <c r="J33" s="86"/>
      <c r="K33" s="86"/>
      <c r="L33" s="3"/>
    </row>
    <row r="34" spans="1:12" ht="13.5" thickBot="1" x14ac:dyDescent="0.25">
      <c r="A34" s="61" t="s">
        <v>87</v>
      </c>
      <c r="B34" s="63"/>
      <c r="C34" s="9">
        <v>1000000</v>
      </c>
      <c r="D34" s="64" t="s">
        <v>88</v>
      </c>
      <c r="E34" s="65"/>
      <c r="F34" s="65"/>
      <c r="G34" s="65"/>
      <c r="H34" s="65"/>
      <c r="I34" s="66"/>
      <c r="J34" s="66"/>
      <c r="K34" s="66"/>
      <c r="L34" s="3"/>
    </row>
    <row r="35" spans="1:12" ht="13.5" thickBot="1" x14ac:dyDescent="0.25">
      <c r="A35" s="61" t="s">
        <v>73</v>
      </c>
      <c r="B35" s="63"/>
      <c r="C35" s="74">
        <f>C34/(1+C36)</f>
        <v>998502.2466300549</v>
      </c>
      <c r="D35" s="64"/>
      <c r="E35" s="65"/>
      <c r="F35" s="65"/>
      <c r="G35" s="65"/>
      <c r="H35" s="65"/>
      <c r="I35" s="66"/>
      <c r="J35" s="66"/>
      <c r="K35" s="66"/>
      <c r="L35" s="3"/>
    </row>
    <row r="36" spans="1:12" ht="13.5" thickBot="1" x14ac:dyDescent="0.25">
      <c r="A36" s="61" t="s">
        <v>74</v>
      </c>
      <c r="B36" s="63"/>
      <c r="C36" s="20">
        <v>1.5E-3</v>
      </c>
      <c r="D36" s="64" t="s">
        <v>75</v>
      </c>
      <c r="E36" s="65"/>
      <c r="F36" s="65"/>
      <c r="G36" s="65"/>
      <c r="H36" s="65"/>
      <c r="I36" s="66"/>
      <c r="J36" s="66"/>
      <c r="K36" s="66"/>
      <c r="L36" s="3"/>
    </row>
    <row r="37" spans="1:12" ht="13.5" thickBot="1" x14ac:dyDescent="0.25">
      <c r="A37" s="61" t="s">
        <v>76</v>
      </c>
      <c r="B37" s="63"/>
      <c r="C37" s="7">
        <f>$C$35*$C$36</f>
        <v>1497.7533699450823</v>
      </c>
      <c r="D37" s="65"/>
      <c r="E37" s="65"/>
      <c r="F37" s="65"/>
      <c r="G37" s="65"/>
      <c r="H37" s="65"/>
      <c r="I37" s="66"/>
      <c r="J37" s="66"/>
      <c r="K37" s="66"/>
      <c r="L37" s="3"/>
    </row>
    <row r="38" spans="1:12" x14ac:dyDescent="0.2">
      <c r="C38" s="111"/>
      <c r="D38" s="23"/>
    </row>
  </sheetData>
  <mergeCells count="9">
    <mergeCell ref="I7:K7"/>
    <mergeCell ref="I8:K8"/>
    <mergeCell ref="G28:H28"/>
    <mergeCell ref="A17:B17"/>
    <mergeCell ref="C17:F17"/>
    <mergeCell ref="G17:I17"/>
    <mergeCell ref="J17:J18"/>
    <mergeCell ref="K17:K18"/>
    <mergeCell ref="G27:H27"/>
  </mergeCells>
  <pageMargins left="0.7" right="0.7" top="0.75" bottom="0.75" header="0.3" footer="0.3"/>
  <pageSetup paperSize="9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6969"/>
  </sheetPr>
  <dimension ref="A1:J35"/>
  <sheetViews>
    <sheetView zoomScaleNormal="100" workbookViewId="0">
      <selection activeCell="N24" sqref="N24"/>
    </sheetView>
  </sheetViews>
  <sheetFormatPr defaultColWidth="9.140625" defaultRowHeight="12.75" x14ac:dyDescent="0.2"/>
  <cols>
    <col min="1" max="1" width="17.85546875" style="1" customWidth="1"/>
    <col min="2" max="2" width="5.7109375" style="1" customWidth="1"/>
    <col min="3" max="3" width="12" style="1" customWidth="1"/>
    <col min="4" max="4" width="30" style="1" customWidth="1"/>
    <col min="5" max="5" width="10.5703125" style="1" customWidth="1"/>
    <col min="6" max="6" width="9.42578125" style="1" bestFit="1" customWidth="1"/>
    <col min="7" max="8" width="11.42578125" style="1" customWidth="1"/>
    <col min="9" max="9" width="10.7109375" style="1" bestFit="1" customWidth="1"/>
    <col min="10" max="10" width="10.85546875" style="1" bestFit="1" customWidth="1"/>
    <col min="11" max="16384" width="9.140625" style="1"/>
  </cols>
  <sheetData>
    <row r="1" spans="1:10" x14ac:dyDescent="0.2">
      <c r="A1" s="34" t="s">
        <v>89</v>
      </c>
      <c r="B1" s="56"/>
      <c r="C1" s="56"/>
      <c r="D1" s="56"/>
      <c r="E1" s="56"/>
      <c r="F1" s="56"/>
      <c r="G1" s="56"/>
      <c r="H1" s="55"/>
    </row>
    <row r="2" spans="1:10" s="3" customFormat="1" ht="15" x14ac:dyDescent="0.25">
      <c r="A2" s="139" t="s">
        <v>90</v>
      </c>
      <c r="B2" s="140"/>
      <c r="C2" s="140"/>
      <c r="D2" s="140"/>
      <c r="E2" s="140"/>
      <c r="F2" s="140"/>
      <c r="G2" s="140"/>
      <c r="H2" s="97"/>
      <c r="I2" s="98"/>
      <c r="J2" s="98"/>
    </row>
    <row r="3" spans="1:10" ht="15" x14ac:dyDescent="0.25">
      <c r="A3" s="139" t="s">
        <v>91</v>
      </c>
      <c r="B3" s="140"/>
      <c r="C3" s="140"/>
      <c r="D3" s="140"/>
      <c r="E3" s="140"/>
      <c r="F3" s="140"/>
      <c r="G3" s="140"/>
      <c r="H3" s="97"/>
      <c r="I3" s="98"/>
      <c r="J3" s="98"/>
    </row>
    <row r="4" spans="1:10" ht="15" x14ac:dyDescent="0.25">
      <c r="A4" s="139" t="s">
        <v>92</v>
      </c>
      <c r="B4" s="140"/>
      <c r="C4" s="140"/>
      <c r="D4" s="140"/>
      <c r="E4" s="140"/>
      <c r="F4" s="140"/>
      <c r="G4" s="140"/>
      <c r="H4" s="97"/>
      <c r="I4" s="98"/>
      <c r="J4" s="98"/>
    </row>
    <row r="5" spans="1:10" ht="15" x14ac:dyDescent="0.25">
      <c r="A5" s="139" t="s">
        <v>93</v>
      </c>
      <c r="B5" s="140"/>
      <c r="C5" s="140"/>
      <c r="D5" s="140"/>
      <c r="E5" s="140"/>
      <c r="F5" s="140"/>
      <c r="G5" s="140"/>
      <c r="H5" s="97"/>
      <c r="I5" s="98"/>
      <c r="J5" s="98"/>
    </row>
    <row r="6" spans="1:10" ht="22.15" customHeight="1" x14ac:dyDescent="0.25">
      <c r="A6" s="138" t="s">
        <v>94</v>
      </c>
      <c r="B6" s="138"/>
      <c r="C6" s="138"/>
      <c r="D6" s="138"/>
      <c r="E6" s="138"/>
      <c r="F6" s="138"/>
      <c r="G6" s="138"/>
      <c r="H6" s="121" t="s">
        <v>125</v>
      </c>
      <c r="I6" s="121"/>
      <c r="J6" s="120"/>
    </row>
    <row r="7" spans="1:10" ht="22.15" customHeight="1" x14ac:dyDescent="0.25">
      <c r="A7" s="139" t="s">
        <v>95</v>
      </c>
      <c r="B7" s="140"/>
      <c r="C7" s="140"/>
      <c r="D7" s="140"/>
      <c r="E7" s="140"/>
      <c r="F7" s="140"/>
      <c r="G7" s="140"/>
      <c r="H7" s="119" t="s">
        <v>126</v>
      </c>
      <c r="I7" s="119"/>
      <c r="J7" s="120"/>
    </row>
    <row r="8" spans="1:10" ht="15" x14ac:dyDescent="0.25">
      <c r="A8" s="89"/>
      <c r="B8" s="88"/>
      <c r="C8" s="88"/>
      <c r="D8" s="88"/>
      <c r="E8" s="88"/>
      <c r="F8" s="88"/>
      <c r="G8" s="88"/>
      <c r="H8" s="119"/>
      <c r="I8" s="119"/>
      <c r="J8" s="120"/>
    </row>
    <row r="9" spans="1:10" ht="13.5" thickBot="1" x14ac:dyDescent="0.25">
      <c r="A9" s="59" t="s">
        <v>77</v>
      </c>
      <c r="B9" s="59"/>
      <c r="C9" s="59"/>
      <c r="D9" s="59"/>
      <c r="E9" s="59"/>
      <c r="F9" s="59"/>
      <c r="G9" s="59"/>
      <c r="H9" s="59"/>
      <c r="I9" s="59"/>
      <c r="J9" s="60"/>
    </row>
    <row r="10" spans="1:10" ht="13.5" thickBot="1" x14ac:dyDescent="0.25">
      <c r="A10" s="61" t="s">
        <v>31</v>
      </c>
      <c r="B10" s="62"/>
      <c r="C10" s="9">
        <v>25000</v>
      </c>
      <c r="D10" s="64" t="s">
        <v>32</v>
      </c>
      <c r="E10" s="65"/>
      <c r="F10" s="65"/>
      <c r="G10" s="65"/>
      <c r="H10" s="65"/>
      <c r="I10" s="66"/>
      <c r="J10" s="66"/>
    </row>
    <row r="11" spans="1:10" ht="13.5" thickBot="1" x14ac:dyDescent="0.25">
      <c r="A11" s="61" t="s">
        <v>33</v>
      </c>
      <c r="B11" s="63"/>
      <c r="C11" s="15">
        <v>1500</v>
      </c>
      <c r="D11" s="64" t="s">
        <v>34</v>
      </c>
      <c r="E11" s="65"/>
      <c r="F11" s="65"/>
      <c r="G11" s="65"/>
      <c r="H11" s="65"/>
      <c r="I11" s="66"/>
      <c r="J11" s="66"/>
    </row>
    <row r="12" spans="1:10" ht="13.5" thickBot="1" x14ac:dyDescent="0.25">
      <c r="A12" s="61" t="s">
        <v>35</v>
      </c>
      <c r="B12" s="63"/>
      <c r="C12" s="14">
        <f>$C$10/$C$11</f>
        <v>16.666666666666668</v>
      </c>
      <c r="D12" s="65"/>
      <c r="E12" s="65"/>
      <c r="F12" s="65"/>
      <c r="G12" s="65"/>
      <c r="H12" s="65"/>
      <c r="I12" s="66"/>
      <c r="J12" s="66"/>
    </row>
    <row r="13" spans="1:10" ht="13.5" thickBot="1" x14ac:dyDescent="0.25">
      <c r="A13" s="59" t="s">
        <v>36</v>
      </c>
      <c r="B13" s="59"/>
      <c r="C13" s="59"/>
      <c r="D13" s="59"/>
      <c r="E13" s="59"/>
      <c r="F13" s="59"/>
      <c r="G13" s="59"/>
      <c r="H13" s="59"/>
      <c r="I13" s="59"/>
      <c r="J13" s="60"/>
    </row>
    <row r="14" spans="1:10" ht="13.5" thickBot="1" x14ac:dyDescent="0.25">
      <c r="A14" s="61" t="s">
        <v>37</v>
      </c>
      <c r="B14" s="63"/>
      <c r="C14" s="9">
        <v>12</v>
      </c>
      <c r="D14" s="65"/>
      <c r="E14" s="65"/>
      <c r="F14" s="65"/>
      <c r="G14" s="65"/>
      <c r="H14" s="65"/>
      <c r="I14" s="66"/>
      <c r="J14" s="66"/>
    </row>
    <row r="15" spans="1:10" ht="13.5" thickBot="1" x14ac:dyDescent="0.25">
      <c r="A15" s="61" t="s">
        <v>38</v>
      </c>
      <c r="B15" s="63"/>
      <c r="C15" s="8">
        <v>0.33</v>
      </c>
      <c r="D15" s="64" t="s">
        <v>96</v>
      </c>
      <c r="E15" s="65"/>
      <c r="F15" s="65"/>
      <c r="G15" s="65"/>
      <c r="H15" s="65"/>
      <c r="I15" s="66"/>
      <c r="J15" s="66"/>
    </row>
    <row r="16" spans="1:10" ht="13.5" thickBot="1" x14ac:dyDescent="0.25">
      <c r="A16" s="61" t="s">
        <v>35</v>
      </c>
      <c r="B16" s="63"/>
      <c r="C16" s="7">
        <f>$C$14+$C$14*$C$15</f>
        <v>15.96</v>
      </c>
      <c r="D16" s="65"/>
      <c r="E16" s="65"/>
      <c r="F16" s="65"/>
      <c r="G16" s="65"/>
      <c r="H16" s="65"/>
      <c r="I16" s="66"/>
      <c r="J16" s="66"/>
    </row>
    <row r="17" spans="1:10" ht="15" customHeight="1" x14ac:dyDescent="0.2">
      <c r="A17" s="143" t="s">
        <v>40</v>
      </c>
      <c r="B17" s="144"/>
      <c r="C17" s="143" t="s">
        <v>41</v>
      </c>
      <c r="D17" s="145"/>
      <c r="E17" s="145"/>
      <c r="F17" s="144"/>
      <c r="G17" s="143" t="s">
        <v>42</v>
      </c>
      <c r="H17" s="145"/>
      <c r="I17" s="134" t="s">
        <v>43</v>
      </c>
      <c r="J17" s="129" t="s">
        <v>44</v>
      </c>
    </row>
    <row r="18" spans="1:10" ht="63.75" x14ac:dyDescent="0.2">
      <c r="A18" s="90" t="s">
        <v>45</v>
      </c>
      <c r="B18" s="90" t="s">
        <v>46</v>
      </c>
      <c r="C18" s="90" t="s">
        <v>47</v>
      </c>
      <c r="D18" s="90" t="s">
        <v>97</v>
      </c>
      <c r="E18" s="90" t="s">
        <v>49</v>
      </c>
      <c r="F18" s="90" t="s">
        <v>35</v>
      </c>
      <c r="G18" s="90" t="s">
        <v>98</v>
      </c>
      <c r="H18" s="90" t="s">
        <v>51</v>
      </c>
      <c r="I18" s="135"/>
      <c r="J18" s="130"/>
    </row>
    <row r="19" spans="1:10" x14ac:dyDescent="0.2">
      <c r="A19" s="2" t="s">
        <v>53</v>
      </c>
      <c r="B19" s="2">
        <v>1</v>
      </c>
      <c r="C19" s="19"/>
      <c r="D19" s="29" t="s">
        <v>99</v>
      </c>
      <c r="E19" s="2">
        <v>8</v>
      </c>
      <c r="F19" s="4">
        <v>15.96</v>
      </c>
      <c r="G19" s="71">
        <f>E19*F19</f>
        <v>127.68</v>
      </c>
      <c r="H19" s="4">
        <v>600</v>
      </c>
      <c r="I19" s="4">
        <v>0</v>
      </c>
      <c r="J19" s="71">
        <f t="shared" ref="J19:J30" si="0">G19+H19-I19</f>
        <v>727.68000000000006</v>
      </c>
    </row>
    <row r="20" spans="1:10" x14ac:dyDescent="0.2">
      <c r="A20" s="2" t="s">
        <v>55</v>
      </c>
      <c r="B20" s="2">
        <v>2</v>
      </c>
      <c r="C20" s="19"/>
      <c r="D20" s="29" t="s">
        <v>99</v>
      </c>
      <c r="E20" s="2">
        <v>8</v>
      </c>
      <c r="F20" s="4">
        <v>15.96</v>
      </c>
      <c r="G20" s="72">
        <f t="shared" ref="G20:G29" si="1">E20*F20</f>
        <v>127.68</v>
      </c>
      <c r="H20" s="4">
        <v>600</v>
      </c>
      <c r="I20" s="4">
        <v>0</v>
      </c>
      <c r="J20" s="72">
        <f t="shared" si="0"/>
        <v>727.68000000000006</v>
      </c>
    </row>
    <row r="21" spans="1:10" x14ac:dyDescent="0.2">
      <c r="A21" s="2" t="s">
        <v>53</v>
      </c>
      <c r="B21" s="2">
        <v>1</v>
      </c>
      <c r="C21" s="19"/>
      <c r="D21" s="29" t="s">
        <v>100</v>
      </c>
      <c r="E21" s="2">
        <v>3</v>
      </c>
      <c r="F21" s="4">
        <v>15.96</v>
      </c>
      <c r="G21" s="72">
        <f t="shared" si="1"/>
        <v>47.88</v>
      </c>
      <c r="H21" s="4">
        <v>200</v>
      </c>
      <c r="I21" s="4">
        <v>0</v>
      </c>
      <c r="J21" s="72">
        <f t="shared" si="0"/>
        <v>247.88</v>
      </c>
    </row>
    <row r="22" spans="1:10" x14ac:dyDescent="0.2">
      <c r="A22" s="2" t="s">
        <v>101</v>
      </c>
      <c r="B22" s="2">
        <v>3</v>
      </c>
      <c r="C22" s="19"/>
      <c r="D22" s="29" t="s">
        <v>102</v>
      </c>
      <c r="E22" s="2">
        <v>16</v>
      </c>
      <c r="F22" s="4">
        <v>15.96</v>
      </c>
      <c r="G22" s="72">
        <f t="shared" si="1"/>
        <v>255.36</v>
      </c>
      <c r="H22" s="22">
        <v>0</v>
      </c>
      <c r="I22" s="4">
        <v>0</v>
      </c>
      <c r="J22" s="72">
        <f t="shared" si="0"/>
        <v>255.36</v>
      </c>
    </row>
    <row r="23" spans="1:10" x14ac:dyDescent="0.2">
      <c r="A23" s="2" t="s">
        <v>57</v>
      </c>
      <c r="B23" s="2">
        <v>4</v>
      </c>
      <c r="C23" s="19"/>
      <c r="D23" s="29" t="s">
        <v>103</v>
      </c>
      <c r="E23" s="2">
        <v>8</v>
      </c>
      <c r="F23" s="4">
        <v>15.96</v>
      </c>
      <c r="G23" s="72">
        <f t="shared" si="1"/>
        <v>127.68</v>
      </c>
      <c r="H23" s="22">
        <v>50</v>
      </c>
      <c r="I23" s="4">
        <v>100</v>
      </c>
      <c r="J23" s="72">
        <f t="shared" si="0"/>
        <v>77.680000000000007</v>
      </c>
    </row>
    <row r="24" spans="1:10" x14ac:dyDescent="0.2">
      <c r="A24" s="2" t="s">
        <v>58</v>
      </c>
      <c r="B24" s="2">
        <v>5</v>
      </c>
      <c r="C24" s="19"/>
      <c r="D24" s="29" t="s">
        <v>103</v>
      </c>
      <c r="E24" s="2">
        <v>8</v>
      </c>
      <c r="F24" s="4">
        <v>15.96</v>
      </c>
      <c r="G24" s="72">
        <f t="shared" si="1"/>
        <v>127.68</v>
      </c>
      <c r="H24" s="22">
        <v>50</v>
      </c>
      <c r="I24" s="4">
        <v>100</v>
      </c>
      <c r="J24" s="72">
        <f t="shared" si="0"/>
        <v>77.680000000000007</v>
      </c>
    </row>
    <row r="25" spans="1:10" x14ac:dyDescent="0.2">
      <c r="A25" s="2" t="s">
        <v>60</v>
      </c>
      <c r="B25" s="2">
        <v>6</v>
      </c>
      <c r="C25" s="19"/>
      <c r="D25" s="29" t="s">
        <v>103</v>
      </c>
      <c r="E25" s="2">
        <v>8</v>
      </c>
      <c r="F25" s="4">
        <v>15.96</v>
      </c>
      <c r="G25" s="72">
        <f t="shared" si="1"/>
        <v>127.68</v>
      </c>
      <c r="H25" s="22">
        <v>50</v>
      </c>
      <c r="I25" s="4">
        <v>100</v>
      </c>
      <c r="J25" s="72">
        <f t="shared" si="0"/>
        <v>77.680000000000007</v>
      </c>
    </row>
    <row r="26" spans="1:10" x14ac:dyDescent="0.2">
      <c r="A26" s="2" t="s">
        <v>104</v>
      </c>
      <c r="B26" s="2">
        <v>7</v>
      </c>
      <c r="C26" s="19"/>
      <c r="D26" s="29" t="s">
        <v>103</v>
      </c>
      <c r="E26" s="2">
        <v>8</v>
      </c>
      <c r="F26" s="4">
        <v>15.96</v>
      </c>
      <c r="G26" s="72">
        <f t="shared" si="1"/>
        <v>127.68</v>
      </c>
      <c r="H26" s="22">
        <v>50</v>
      </c>
      <c r="I26" s="4">
        <v>100</v>
      </c>
      <c r="J26" s="72">
        <f t="shared" si="0"/>
        <v>77.680000000000007</v>
      </c>
    </row>
    <row r="27" spans="1:10" x14ac:dyDescent="0.2">
      <c r="A27" s="2" t="s">
        <v>53</v>
      </c>
      <c r="B27" s="2">
        <v>1</v>
      </c>
      <c r="C27" s="19"/>
      <c r="D27" s="29" t="s">
        <v>103</v>
      </c>
      <c r="E27" s="2">
        <v>8</v>
      </c>
      <c r="F27" s="4">
        <v>15.96</v>
      </c>
      <c r="G27" s="72">
        <f t="shared" si="1"/>
        <v>127.68</v>
      </c>
      <c r="H27" s="22">
        <v>50</v>
      </c>
      <c r="I27" s="4">
        <v>100</v>
      </c>
      <c r="J27" s="72">
        <f t="shared" si="0"/>
        <v>77.680000000000007</v>
      </c>
    </row>
    <row r="28" spans="1:10" x14ac:dyDescent="0.2">
      <c r="A28" s="2" t="s">
        <v>61</v>
      </c>
      <c r="B28" s="2">
        <v>8</v>
      </c>
      <c r="C28" s="19"/>
      <c r="D28" s="29" t="s">
        <v>103</v>
      </c>
      <c r="E28" s="2">
        <v>8</v>
      </c>
      <c r="F28" s="4">
        <v>15.96</v>
      </c>
      <c r="G28" s="72">
        <f t="shared" si="1"/>
        <v>127.68</v>
      </c>
      <c r="H28" s="22">
        <v>50</v>
      </c>
      <c r="I28" s="4">
        <v>100</v>
      </c>
      <c r="J28" s="72">
        <f t="shared" si="0"/>
        <v>77.680000000000007</v>
      </c>
    </row>
    <row r="29" spans="1:10" x14ac:dyDescent="0.2">
      <c r="A29" s="2" t="s">
        <v>63</v>
      </c>
      <c r="B29" s="2">
        <v>9</v>
      </c>
      <c r="C29" s="19"/>
      <c r="D29" s="29" t="s">
        <v>105</v>
      </c>
      <c r="E29" s="2">
        <v>24</v>
      </c>
      <c r="F29" s="4">
        <v>15.96</v>
      </c>
      <c r="G29" s="72">
        <f t="shared" si="1"/>
        <v>383.04</v>
      </c>
      <c r="H29" s="4">
        <v>1000</v>
      </c>
      <c r="I29" s="4">
        <v>200</v>
      </c>
      <c r="J29" s="72">
        <f t="shared" si="0"/>
        <v>1183.04</v>
      </c>
    </row>
    <row r="30" spans="1:10" x14ac:dyDescent="0.2">
      <c r="A30" s="2" t="s">
        <v>64</v>
      </c>
      <c r="B30" s="2">
        <v>10</v>
      </c>
      <c r="C30" s="19"/>
      <c r="D30" s="29" t="s">
        <v>105</v>
      </c>
      <c r="E30" s="2">
        <v>24</v>
      </c>
      <c r="F30" s="4">
        <v>15.96</v>
      </c>
      <c r="G30" s="73">
        <f>E30*F30</f>
        <v>383.04</v>
      </c>
      <c r="H30" s="4">
        <v>1000</v>
      </c>
      <c r="I30" s="4">
        <v>200</v>
      </c>
      <c r="J30" s="73">
        <f t="shared" si="0"/>
        <v>1183.04</v>
      </c>
    </row>
    <row r="31" spans="1:10" ht="15" customHeight="1" x14ac:dyDescent="0.2">
      <c r="A31" s="91"/>
      <c r="B31" s="92">
        <v>5821</v>
      </c>
      <c r="C31" s="93"/>
      <c r="D31" s="93"/>
      <c r="E31" s="92">
        <v>5822</v>
      </c>
      <c r="F31" s="94"/>
      <c r="G31" s="136"/>
      <c r="H31" s="137"/>
      <c r="I31" s="95"/>
      <c r="J31" s="96">
        <v>5823</v>
      </c>
    </row>
    <row r="32" spans="1:10" ht="15" customHeight="1" x14ac:dyDescent="0.2">
      <c r="A32" s="92"/>
      <c r="B32" s="110">
        <f>SUM(IF(FREQUENCY(B19:B30,B19:B30)&gt;0,1))</f>
        <v>10</v>
      </c>
      <c r="C32" s="93"/>
      <c r="D32" s="93"/>
      <c r="E32" s="17">
        <f>SUM(E19:E30)</f>
        <v>131</v>
      </c>
      <c r="F32" s="94"/>
      <c r="G32" s="141">
        <f>SUM(H19:H30)+SUM(G19:G30)</f>
        <v>5790.76</v>
      </c>
      <c r="H32" s="142"/>
      <c r="I32" s="75">
        <f>SUM(I19:I30)</f>
        <v>1000</v>
      </c>
      <c r="J32" s="16">
        <f>G32-I32</f>
        <v>4790.76</v>
      </c>
    </row>
    <row r="33" spans="1:10" ht="4.5" customHeight="1" x14ac:dyDescent="0.2">
      <c r="A33" s="10"/>
      <c r="B33" s="10"/>
      <c r="C33" s="11"/>
      <c r="D33" s="11"/>
      <c r="E33" s="11"/>
      <c r="F33" s="12"/>
      <c r="G33" s="12"/>
      <c r="H33" s="13"/>
      <c r="I33" s="13"/>
      <c r="J33" s="13"/>
    </row>
    <row r="34" spans="1:10" x14ac:dyDescent="0.2">
      <c r="A34" s="32" t="s">
        <v>106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32" t="s">
        <v>107</v>
      </c>
      <c r="B35" s="3"/>
      <c r="C35" s="3"/>
      <c r="D35" s="3"/>
      <c r="E35" s="3"/>
      <c r="F35" s="3"/>
      <c r="G35" s="3"/>
      <c r="H35" s="3"/>
      <c r="I35" s="3"/>
      <c r="J35" s="3"/>
    </row>
  </sheetData>
  <mergeCells count="16">
    <mergeCell ref="A2:G2"/>
    <mergeCell ref="G32:H32"/>
    <mergeCell ref="A17:B17"/>
    <mergeCell ref="C17:F17"/>
    <mergeCell ref="G17:H17"/>
    <mergeCell ref="A3:G3"/>
    <mergeCell ref="A4:G4"/>
    <mergeCell ref="A5:G5"/>
    <mergeCell ref="I17:I18"/>
    <mergeCell ref="J17:J18"/>
    <mergeCell ref="G31:H31"/>
    <mergeCell ref="H8:J8"/>
    <mergeCell ref="H6:J6"/>
    <mergeCell ref="A6:G6"/>
    <mergeCell ref="A7:G7"/>
    <mergeCell ref="H7:J7"/>
  </mergeCells>
  <pageMargins left="0.7" right="0.7" top="0.75" bottom="0.75" header="0.3" footer="0.3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969"/>
  </sheetPr>
  <dimension ref="A1:J35"/>
  <sheetViews>
    <sheetView zoomScaleNormal="100" workbookViewId="0">
      <selection activeCell="H8" sqref="H8"/>
    </sheetView>
  </sheetViews>
  <sheetFormatPr defaultColWidth="9.140625" defaultRowHeight="12.75" x14ac:dyDescent="0.2"/>
  <cols>
    <col min="1" max="1" width="17.85546875" style="1" customWidth="1"/>
    <col min="2" max="2" width="5.7109375" style="1" customWidth="1"/>
    <col min="3" max="3" width="12" style="1" customWidth="1"/>
    <col min="4" max="4" width="30" style="1" customWidth="1"/>
    <col min="5" max="5" width="10.5703125" style="1" customWidth="1"/>
    <col min="6" max="6" width="9.42578125" style="1" bestFit="1" customWidth="1"/>
    <col min="7" max="7" width="10.140625" style="1" customWidth="1"/>
    <col min="8" max="9" width="10.7109375" style="1" bestFit="1" customWidth="1"/>
    <col min="10" max="10" width="10.85546875" style="1" bestFit="1" customWidth="1"/>
    <col min="11" max="16384" width="9.140625" style="1"/>
  </cols>
  <sheetData>
    <row r="1" spans="1:10" x14ac:dyDescent="0.2">
      <c r="A1" s="34" t="s">
        <v>89</v>
      </c>
      <c r="B1" s="56"/>
      <c r="C1" s="56"/>
      <c r="D1" s="56"/>
      <c r="E1" s="56"/>
      <c r="F1" s="56"/>
      <c r="G1" s="56"/>
      <c r="H1" s="55"/>
    </row>
    <row r="2" spans="1:10" s="3" customFormat="1" ht="15" customHeight="1" x14ac:dyDescent="0.25">
      <c r="A2" s="139" t="s">
        <v>90</v>
      </c>
      <c r="B2" s="140"/>
      <c r="C2" s="140"/>
      <c r="D2" s="140"/>
      <c r="E2" s="140"/>
      <c r="F2" s="140"/>
      <c r="G2" s="140"/>
      <c r="H2" s="97"/>
      <c r="I2" s="98"/>
      <c r="J2" s="98"/>
    </row>
    <row r="3" spans="1:10" ht="15" x14ac:dyDescent="0.25">
      <c r="A3" s="139" t="s">
        <v>91</v>
      </c>
      <c r="B3" s="140"/>
      <c r="C3" s="140"/>
      <c r="D3" s="140"/>
      <c r="E3" s="140"/>
      <c r="F3" s="140"/>
      <c r="G3" s="140"/>
      <c r="H3" s="97"/>
      <c r="I3" s="98"/>
      <c r="J3" s="98"/>
    </row>
    <row r="4" spans="1:10" ht="15" x14ac:dyDescent="0.25">
      <c r="A4" s="139" t="s">
        <v>92</v>
      </c>
      <c r="B4" s="140"/>
      <c r="C4" s="140"/>
      <c r="D4" s="140"/>
      <c r="E4" s="140"/>
      <c r="F4" s="140"/>
      <c r="G4" s="140"/>
      <c r="H4" s="97"/>
      <c r="I4" s="98"/>
      <c r="J4" s="98"/>
    </row>
    <row r="5" spans="1:10" ht="15" x14ac:dyDescent="0.25">
      <c r="A5" s="139" t="s">
        <v>93</v>
      </c>
      <c r="B5" s="140"/>
      <c r="C5" s="140"/>
      <c r="D5" s="140"/>
      <c r="E5" s="140"/>
      <c r="F5" s="140"/>
      <c r="G5" s="140"/>
      <c r="H5" s="97"/>
      <c r="I5" s="98"/>
      <c r="J5" s="98"/>
    </row>
    <row r="6" spans="1:10" ht="22.15" customHeight="1" x14ac:dyDescent="0.25">
      <c r="A6" s="139" t="s">
        <v>94</v>
      </c>
      <c r="B6" s="139"/>
      <c r="C6" s="139"/>
      <c r="D6" s="139"/>
      <c r="E6" s="139"/>
      <c r="F6" s="139"/>
      <c r="G6" s="139"/>
      <c r="H6" s="121" t="s">
        <v>125</v>
      </c>
      <c r="I6" s="121"/>
      <c r="J6" s="120"/>
    </row>
    <row r="7" spans="1:10" ht="27" customHeight="1" x14ac:dyDescent="0.25">
      <c r="A7" s="139" t="s">
        <v>95</v>
      </c>
      <c r="B7" s="140"/>
      <c r="C7" s="140"/>
      <c r="D7" s="140"/>
      <c r="E7" s="140"/>
      <c r="F7" s="140"/>
      <c r="G7" s="140"/>
      <c r="H7" s="119" t="s">
        <v>126</v>
      </c>
      <c r="I7" s="119"/>
      <c r="J7" s="120"/>
    </row>
    <row r="8" spans="1:10" x14ac:dyDescent="0.2">
      <c r="A8" s="28"/>
      <c r="B8" s="33"/>
      <c r="C8" s="33"/>
      <c r="D8" s="33"/>
      <c r="E8" s="33"/>
      <c r="F8" s="33"/>
      <c r="G8" s="33"/>
      <c r="H8" s="33"/>
      <c r="I8" s="26"/>
      <c r="J8" s="26"/>
    </row>
    <row r="9" spans="1:10" ht="13.5" thickBot="1" x14ac:dyDescent="0.25">
      <c r="A9" s="59" t="s">
        <v>77</v>
      </c>
      <c r="B9" s="59"/>
      <c r="C9" s="59"/>
      <c r="D9" s="59"/>
      <c r="E9" s="59"/>
      <c r="F9" s="59"/>
      <c r="G9" s="59"/>
      <c r="H9" s="59"/>
      <c r="I9" s="59"/>
      <c r="J9" s="60"/>
    </row>
    <row r="10" spans="1:10" ht="13.5" thickBot="1" x14ac:dyDescent="0.25">
      <c r="A10" s="61" t="s">
        <v>31</v>
      </c>
      <c r="B10" s="62"/>
      <c r="C10" s="9">
        <v>25000</v>
      </c>
      <c r="D10" s="64" t="s">
        <v>32</v>
      </c>
      <c r="E10" s="65"/>
      <c r="F10" s="65"/>
      <c r="G10" s="65"/>
      <c r="H10" s="65"/>
      <c r="I10" s="66"/>
      <c r="J10" s="66"/>
    </row>
    <row r="11" spans="1:10" ht="13.5" thickBot="1" x14ac:dyDescent="0.25">
      <c r="A11" s="61" t="s">
        <v>33</v>
      </c>
      <c r="B11" s="63"/>
      <c r="C11" s="15">
        <v>1500</v>
      </c>
      <c r="D11" s="64" t="s">
        <v>34</v>
      </c>
      <c r="E11" s="65"/>
      <c r="F11" s="65"/>
      <c r="G11" s="65"/>
      <c r="H11" s="65"/>
      <c r="I11" s="66"/>
      <c r="J11" s="66"/>
    </row>
    <row r="12" spans="1:10" ht="13.5" thickBot="1" x14ac:dyDescent="0.25">
      <c r="A12" s="61" t="s">
        <v>35</v>
      </c>
      <c r="B12" s="63"/>
      <c r="C12" s="14">
        <f>$C$10/$C$11</f>
        <v>16.666666666666668</v>
      </c>
      <c r="D12" s="65"/>
      <c r="E12" s="65"/>
      <c r="F12" s="65"/>
      <c r="G12" s="65"/>
      <c r="H12" s="65"/>
      <c r="I12" s="66"/>
      <c r="J12" s="66"/>
    </row>
    <row r="13" spans="1:10" ht="13.5" thickBot="1" x14ac:dyDescent="0.25">
      <c r="A13" s="59" t="s">
        <v>36</v>
      </c>
      <c r="B13" s="59"/>
      <c r="C13" s="59"/>
      <c r="D13" s="59"/>
      <c r="E13" s="59"/>
      <c r="F13" s="59"/>
      <c r="G13" s="59"/>
      <c r="H13" s="59"/>
      <c r="I13" s="59"/>
      <c r="J13" s="60"/>
    </row>
    <row r="14" spans="1:10" ht="13.5" thickBot="1" x14ac:dyDescent="0.25">
      <c r="A14" s="61" t="s">
        <v>37</v>
      </c>
      <c r="B14" s="63"/>
      <c r="C14" s="9">
        <v>12</v>
      </c>
      <c r="D14" s="65"/>
      <c r="E14" s="65"/>
      <c r="F14" s="65"/>
      <c r="G14" s="65"/>
      <c r="H14" s="65"/>
      <c r="I14" s="66"/>
      <c r="J14" s="66"/>
    </row>
    <row r="15" spans="1:10" ht="13.5" thickBot="1" x14ac:dyDescent="0.25">
      <c r="A15" s="61" t="s">
        <v>38</v>
      </c>
      <c r="B15" s="63"/>
      <c r="C15" s="8">
        <v>0.33</v>
      </c>
      <c r="D15" s="64" t="s">
        <v>96</v>
      </c>
      <c r="E15" s="65"/>
      <c r="F15" s="65"/>
      <c r="G15" s="65"/>
      <c r="H15" s="65"/>
      <c r="I15" s="66"/>
      <c r="J15" s="66"/>
    </row>
    <row r="16" spans="1:10" ht="13.5" thickBot="1" x14ac:dyDescent="0.25">
      <c r="A16" s="61" t="s">
        <v>35</v>
      </c>
      <c r="B16" s="63"/>
      <c r="C16" s="7">
        <f>$C$14+$C$14*$C$15</f>
        <v>15.96</v>
      </c>
      <c r="D16" s="65"/>
      <c r="E16" s="65"/>
      <c r="F16" s="65"/>
      <c r="G16" s="65"/>
      <c r="H16" s="65"/>
      <c r="I16" s="66"/>
      <c r="J16" s="66"/>
    </row>
    <row r="17" spans="1:10" ht="15" customHeight="1" x14ac:dyDescent="0.2">
      <c r="A17" s="143" t="s">
        <v>78</v>
      </c>
      <c r="B17" s="144"/>
      <c r="C17" s="143" t="s">
        <v>41</v>
      </c>
      <c r="D17" s="145"/>
      <c r="E17" s="145"/>
      <c r="F17" s="144"/>
      <c r="G17" s="143" t="s">
        <v>42</v>
      </c>
      <c r="H17" s="145"/>
      <c r="I17" s="144" t="s">
        <v>43</v>
      </c>
      <c r="J17" s="129" t="s">
        <v>44</v>
      </c>
    </row>
    <row r="18" spans="1:10" ht="63.75" x14ac:dyDescent="0.2">
      <c r="A18" s="90" t="s">
        <v>45</v>
      </c>
      <c r="B18" s="90" t="s">
        <v>46</v>
      </c>
      <c r="C18" s="90" t="s">
        <v>47</v>
      </c>
      <c r="D18" s="90" t="s">
        <v>97</v>
      </c>
      <c r="E18" s="90" t="s">
        <v>49</v>
      </c>
      <c r="F18" s="90" t="s">
        <v>35</v>
      </c>
      <c r="G18" s="90" t="s">
        <v>98</v>
      </c>
      <c r="H18" s="90" t="s">
        <v>51</v>
      </c>
      <c r="I18" s="90" t="s">
        <v>43</v>
      </c>
      <c r="J18" s="130"/>
    </row>
    <row r="19" spans="1:10" x14ac:dyDescent="0.2">
      <c r="A19" s="2" t="s">
        <v>79</v>
      </c>
      <c r="B19" s="2">
        <v>1</v>
      </c>
      <c r="C19" s="19"/>
      <c r="D19" s="29" t="s">
        <v>99</v>
      </c>
      <c r="E19" s="2">
        <v>8</v>
      </c>
      <c r="F19" s="4">
        <v>15.96</v>
      </c>
      <c r="G19" s="71">
        <f>E19*F19</f>
        <v>127.68</v>
      </c>
      <c r="H19" s="4">
        <v>600</v>
      </c>
      <c r="I19" s="4">
        <v>0</v>
      </c>
      <c r="J19" s="71">
        <f t="shared" ref="J19:J27" si="0">G19+H19-I19</f>
        <v>727.68000000000006</v>
      </c>
    </row>
    <row r="20" spans="1:10" x14ac:dyDescent="0.2">
      <c r="A20" s="2" t="s">
        <v>80</v>
      </c>
      <c r="B20" s="2">
        <v>2</v>
      </c>
      <c r="C20" s="19"/>
      <c r="D20" s="29" t="s">
        <v>99</v>
      </c>
      <c r="E20" s="2">
        <v>8</v>
      </c>
      <c r="F20" s="4">
        <v>15.96</v>
      </c>
      <c r="G20" s="72">
        <f t="shared" ref="G20:G27" si="1">E20*F20</f>
        <v>127.68</v>
      </c>
      <c r="H20" s="4">
        <v>600</v>
      </c>
      <c r="I20" s="4">
        <v>0</v>
      </c>
      <c r="J20" s="72">
        <f t="shared" si="0"/>
        <v>727.68000000000006</v>
      </c>
    </row>
    <row r="21" spans="1:10" x14ac:dyDescent="0.2">
      <c r="A21" s="2" t="s">
        <v>79</v>
      </c>
      <c r="B21" s="2">
        <v>1</v>
      </c>
      <c r="C21" s="19"/>
      <c r="D21" s="29" t="s">
        <v>100</v>
      </c>
      <c r="E21" s="2">
        <v>3</v>
      </c>
      <c r="F21" s="4">
        <v>15.96</v>
      </c>
      <c r="G21" s="72">
        <f t="shared" si="1"/>
        <v>47.88</v>
      </c>
      <c r="H21" s="4">
        <v>200</v>
      </c>
      <c r="I21" s="4">
        <v>0</v>
      </c>
      <c r="J21" s="72">
        <f t="shared" si="0"/>
        <v>247.88</v>
      </c>
    </row>
    <row r="22" spans="1:10" x14ac:dyDescent="0.2">
      <c r="A22" s="2" t="s">
        <v>81</v>
      </c>
      <c r="B22" s="2">
        <v>3</v>
      </c>
      <c r="C22" s="19"/>
      <c r="D22" s="29" t="s">
        <v>102</v>
      </c>
      <c r="E22" s="2">
        <v>16</v>
      </c>
      <c r="F22" s="4">
        <v>15.96</v>
      </c>
      <c r="G22" s="72">
        <f t="shared" si="1"/>
        <v>255.36</v>
      </c>
      <c r="H22" s="22">
        <v>0</v>
      </c>
      <c r="I22" s="4">
        <v>0</v>
      </c>
      <c r="J22" s="72">
        <f t="shared" si="0"/>
        <v>255.36</v>
      </c>
    </row>
    <row r="23" spans="1:10" x14ac:dyDescent="0.2">
      <c r="A23" s="2" t="s">
        <v>82</v>
      </c>
      <c r="B23" s="2">
        <v>4</v>
      </c>
      <c r="C23" s="19"/>
      <c r="D23" s="29" t="s">
        <v>103</v>
      </c>
      <c r="E23" s="2">
        <v>8</v>
      </c>
      <c r="F23" s="4">
        <v>15.96</v>
      </c>
      <c r="G23" s="72">
        <f t="shared" si="1"/>
        <v>127.68</v>
      </c>
      <c r="H23" s="22">
        <v>50</v>
      </c>
      <c r="I23" s="4">
        <v>100</v>
      </c>
      <c r="J23" s="72">
        <f t="shared" si="0"/>
        <v>77.680000000000007</v>
      </c>
    </row>
    <row r="24" spans="1:10" x14ac:dyDescent="0.2">
      <c r="A24" s="2" t="s">
        <v>83</v>
      </c>
      <c r="B24" s="2">
        <v>5</v>
      </c>
      <c r="C24" s="19"/>
      <c r="D24" s="29" t="s">
        <v>103</v>
      </c>
      <c r="E24" s="2">
        <v>8</v>
      </c>
      <c r="F24" s="4">
        <v>15.96</v>
      </c>
      <c r="G24" s="72">
        <f t="shared" si="1"/>
        <v>127.68</v>
      </c>
      <c r="H24" s="22">
        <v>50</v>
      </c>
      <c r="I24" s="4">
        <v>100</v>
      </c>
      <c r="J24" s="72">
        <f t="shared" si="0"/>
        <v>77.680000000000007</v>
      </c>
    </row>
    <row r="25" spans="1:10" x14ac:dyDescent="0.2">
      <c r="A25" s="2" t="s">
        <v>84</v>
      </c>
      <c r="B25" s="2">
        <v>6</v>
      </c>
      <c r="C25" s="19"/>
      <c r="D25" s="29" t="s">
        <v>103</v>
      </c>
      <c r="E25" s="2">
        <v>8</v>
      </c>
      <c r="F25" s="4">
        <v>15.96</v>
      </c>
      <c r="G25" s="72">
        <f t="shared" si="1"/>
        <v>127.68</v>
      </c>
      <c r="H25" s="22">
        <v>50</v>
      </c>
      <c r="I25" s="4">
        <v>100</v>
      </c>
      <c r="J25" s="72">
        <f t="shared" si="0"/>
        <v>77.680000000000007</v>
      </c>
    </row>
    <row r="26" spans="1:10" x14ac:dyDescent="0.2">
      <c r="A26" s="2" t="s">
        <v>85</v>
      </c>
      <c r="B26" s="2">
        <v>7</v>
      </c>
      <c r="C26" s="19"/>
      <c r="D26" s="29" t="s">
        <v>103</v>
      </c>
      <c r="E26" s="2">
        <v>8</v>
      </c>
      <c r="F26" s="4">
        <v>15.96</v>
      </c>
      <c r="G26" s="72">
        <f t="shared" si="1"/>
        <v>127.68</v>
      </c>
      <c r="H26" s="22">
        <v>50</v>
      </c>
      <c r="I26" s="4">
        <v>100</v>
      </c>
      <c r="J26" s="72">
        <f t="shared" si="0"/>
        <v>77.680000000000007</v>
      </c>
    </row>
    <row r="27" spans="1:10" x14ac:dyDescent="0.2">
      <c r="A27" s="2"/>
      <c r="B27" s="2"/>
      <c r="C27" s="19"/>
      <c r="D27" s="29"/>
      <c r="E27" s="2"/>
      <c r="F27" s="4"/>
      <c r="G27" s="72">
        <f t="shared" si="1"/>
        <v>0</v>
      </c>
      <c r="H27" s="22"/>
      <c r="I27" s="4"/>
      <c r="J27" s="72">
        <f t="shared" si="0"/>
        <v>0</v>
      </c>
    </row>
    <row r="28" spans="1:10" x14ac:dyDescent="0.2">
      <c r="A28" s="2"/>
      <c r="B28" s="2"/>
      <c r="C28" s="19"/>
      <c r="D28" s="2"/>
      <c r="E28" s="2"/>
      <c r="F28" s="4"/>
      <c r="G28" s="72">
        <f t="shared" ref="G28:G29" si="2">E28*F28</f>
        <v>0</v>
      </c>
      <c r="H28" s="22"/>
      <c r="I28" s="4"/>
      <c r="J28" s="72">
        <f t="shared" ref="J28:J30" si="3">G28+H28-I28</f>
        <v>0</v>
      </c>
    </row>
    <row r="29" spans="1:10" x14ac:dyDescent="0.2">
      <c r="A29" s="2"/>
      <c r="B29" s="2"/>
      <c r="C29" s="19"/>
      <c r="D29" s="2"/>
      <c r="E29" s="2"/>
      <c r="F29" s="4"/>
      <c r="G29" s="72">
        <f t="shared" si="2"/>
        <v>0</v>
      </c>
      <c r="H29" s="4"/>
      <c r="I29" s="4"/>
      <c r="J29" s="72">
        <f t="shared" si="3"/>
        <v>0</v>
      </c>
    </row>
    <row r="30" spans="1:10" x14ac:dyDescent="0.2">
      <c r="A30" s="2"/>
      <c r="B30" s="2"/>
      <c r="C30" s="19"/>
      <c r="D30" s="2"/>
      <c r="E30" s="2"/>
      <c r="F30" s="4"/>
      <c r="G30" s="73">
        <f>E30*F30</f>
        <v>0</v>
      </c>
      <c r="H30" s="4"/>
      <c r="I30" s="4"/>
      <c r="J30" s="73">
        <f t="shared" si="3"/>
        <v>0</v>
      </c>
    </row>
    <row r="31" spans="1:10" ht="15" customHeight="1" x14ac:dyDescent="0.2">
      <c r="A31" s="91"/>
      <c r="B31" s="92">
        <v>5831</v>
      </c>
      <c r="C31" s="93"/>
      <c r="D31" s="93"/>
      <c r="E31" s="92">
        <v>5832</v>
      </c>
      <c r="F31" s="94"/>
      <c r="G31" s="136"/>
      <c r="H31" s="137"/>
      <c r="I31" s="95"/>
      <c r="J31" s="96">
        <v>5833</v>
      </c>
    </row>
    <row r="32" spans="1:10" ht="15" customHeight="1" x14ac:dyDescent="0.2">
      <c r="A32" s="92"/>
      <c r="B32" s="110">
        <f>SUM(IF(FREQUENCY(B19:B30,B19:B30)&gt;0,1))</f>
        <v>7</v>
      </c>
      <c r="C32" s="93"/>
      <c r="D32" s="93"/>
      <c r="E32" s="17">
        <f>SUM(E19:E30)</f>
        <v>67</v>
      </c>
      <c r="F32" s="94"/>
      <c r="G32" s="141">
        <f>SUM(H19:H30)+SUM(G19:G30)</f>
        <v>2669.32</v>
      </c>
      <c r="H32" s="142"/>
      <c r="I32" s="75">
        <f>SUM(I19:I30)</f>
        <v>400</v>
      </c>
      <c r="J32" s="16">
        <f>G32-I32</f>
        <v>2269.3200000000002</v>
      </c>
    </row>
    <row r="33" spans="1:10" ht="4.5" customHeight="1" x14ac:dyDescent="0.2">
      <c r="A33" s="10"/>
      <c r="B33" s="10"/>
      <c r="C33" s="11"/>
      <c r="D33" s="11"/>
      <c r="E33" s="11"/>
      <c r="F33" s="12"/>
      <c r="G33" s="12"/>
      <c r="H33" s="13"/>
      <c r="I33" s="13"/>
      <c r="J33" s="13"/>
    </row>
    <row r="34" spans="1:10" x14ac:dyDescent="0.2">
      <c r="A34" s="32" t="s">
        <v>106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32" t="s">
        <v>107</v>
      </c>
      <c r="B35" s="3"/>
      <c r="C35" s="3"/>
      <c r="D35" s="3"/>
      <c r="E35" s="3"/>
      <c r="F35" s="3"/>
      <c r="G35" s="3"/>
      <c r="H35" s="3"/>
      <c r="I35" s="3"/>
      <c r="J35" s="3"/>
    </row>
  </sheetData>
  <mergeCells count="14">
    <mergeCell ref="G31:H31"/>
    <mergeCell ref="G32:H32"/>
    <mergeCell ref="A17:B17"/>
    <mergeCell ref="C17:F17"/>
    <mergeCell ref="J17:J18"/>
    <mergeCell ref="A7:G7"/>
    <mergeCell ref="H7:J7"/>
    <mergeCell ref="G17:I17"/>
    <mergeCell ref="A2:G2"/>
    <mergeCell ref="A3:G3"/>
    <mergeCell ref="A4:G4"/>
    <mergeCell ref="A5:G5"/>
    <mergeCell ref="A6:G6"/>
    <mergeCell ref="H6:J6"/>
  </mergeCells>
  <pageMargins left="0.7" right="0.7" top="0.75" bottom="0.75" header="0.3" footer="0.3"/>
  <pageSetup paperSize="9"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J30"/>
  <sheetViews>
    <sheetView zoomScaleNormal="100" workbookViewId="0">
      <selection activeCell="H8" sqref="H8"/>
    </sheetView>
  </sheetViews>
  <sheetFormatPr defaultColWidth="9.140625" defaultRowHeight="12.75" x14ac:dyDescent="0.2"/>
  <cols>
    <col min="1" max="1" width="17.85546875" style="1" customWidth="1"/>
    <col min="2" max="2" width="5.7109375" style="1" customWidth="1"/>
    <col min="3" max="3" width="12" style="1" customWidth="1"/>
    <col min="4" max="4" width="30" style="1" customWidth="1"/>
    <col min="5" max="5" width="10.5703125" style="1" customWidth="1"/>
    <col min="6" max="6" width="9.42578125" style="1" bestFit="1" customWidth="1"/>
    <col min="7" max="7" width="10.7109375" style="1" customWidth="1"/>
    <col min="8" max="8" width="10.7109375" style="1" bestFit="1" customWidth="1"/>
    <col min="9" max="9" width="11.7109375" style="1" bestFit="1" customWidth="1"/>
    <col min="10" max="10" width="12.140625" style="1" bestFit="1" customWidth="1"/>
    <col min="11" max="16384" width="9.140625" style="1"/>
  </cols>
  <sheetData>
    <row r="1" spans="1:10" x14ac:dyDescent="0.2">
      <c r="A1" s="34" t="s">
        <v>108</v>
      </c>
      <c r="B1" s="56"/>
      <c r="C1" s="56"/>
      <c r="D1" s="56"/>
      <c r="E1" s="56"/>
      <c r="F1" s="56"/>
      <c r="G1" s="56"/>
      <c r="H1" s="55"/>
    </row>
    <row r="2" spans="1:10" ht="23.25" customHeight="1" x14ac:dyDescent="0.2">
      <c r="A2" s="152" t="s">
        <v>109</v>
      </c>
      <c r="B2" s="152"/>
      <c r="C2" s="152"/>
      <c r="D2" s="152"/>
      <c r="E2" s="152"/>
      <c r="F2" s="152"/>
      <c r="G2" s="152"/>
      <c r="H2" s="25"/>
      <c r="I2" s="24"/>
      <c r="J2" s="24"/>
    </row>
    <row r="3" spans="1:10" x14ac:dyDescent="0.2">
      <c r="A3" s="99" t="s">
        <v>110</v>
      </c>
      <c r="B3" s="100"/>
      <c r="C3" s="100"/>
      <c r="D3" s="100"/>
      <c r="E3" s="100"/>
      <c r="F3" s="100"/>
      <c r="G3" s="100"/>
      <c r="H3" s="21"/>
      <c r="I3" s="3"/>
      <c r="J3" s="3"/>
    </row>
    <row r="4" spans="1:10" x14ac:dyDescent="0.2">
      <c r="A4" s="99" t="s">
        <v>111</v>
      </c>
      <c r="B4" s="100"/>
      <c r="C4" s="100"/>
      <c r="D4" s="100"/>
      <c r="E4" s="100"/>
      <c r="F4" s="100"/>
      <c r="G4" s="100"/>
      <c r="H4" s="21"/>
      <c r="I4" s="3"/>
      <c r="J4" s="3"/>
    </row>
    <row r="5" spans="1:10" x14ac:dyDescent="0.2">
      <c r="A5" s="99" t="s">
        <v>112</v>
      </c>
      <c r="B5" s="100"/>
      <c r="C5" s="100"/>
      <c r="D5" s="100"/>
      <c r="E5" s="100"/>
      <c r="F5" s="100"/>
      <c r="G5" s="100"/>
      <c r="H5" s="21"/>
      <c r="I5" s="3"/>
      <c r="J5" s="3"/>
    </row>
    <row r="6" spans="1:10" ht="15" x14ac:dyDescent="0.25">
      <c r="A6" s="27"/>
      <c r="B6" s="21"/>
      <c r="C6" s="21"/>
      <c r="D6" s="21"/>
      <c r="E6" s="21"/>
      <c r="F6" s="21"/>
      <c r="G6" s="21"/>
      <c r="H6" s="121" t="s">
        <v>125</v>
      </c>
      <c r="I6" s="121"/>
      <c r="J6" s="120"/>
    </row>
    <row r="7" spans="1:10" ht="15" x14ac:dyDescent="0.25">
      <c r="A7" s="27"/>
      <c r="B7" s="21"/>
      <c r="C7" s="21"/>
      <c r="D7" s="21"/>
      <c r="E7" s="21"/>
      <c r="F7" s="21"/>
      <c r="G7" s="21"/>
      <c r="H7" s="119" t="s">
        <v>126</v>
      </c>
      <c r="I7" s="119"/>
      <c r="J7" s="120"/>
    </row>
    <row r="8" spans="1:10" ht="13.5" thickBot="1" x14ac:dyDescent="0.25">
      <c r="A8" s="59" t="s">
        <v>77</v>
      </c>
      <c r="B8" s="59"/>
      <c r="C8" s="59"/>
      <c r="D8" s="59"/>
      <c r="E8" s="59"/>
      <c r="F8" s="59"/>
      <c r="G8" s="59"/>
      <c r="H8" s="59"/>
      <c r="I8" s="59"/>
      <c r="J8" s="60"/>
    </row>
    <row r="9" spans="1:10" ht="13.5" thickBot="1" x14ac:dyDescent="0.25">
      <c r="A9" s="61" t="s">
        <v>31</v>
      </c>
      <c r="B9" s="62"/>
      <c r="C9" s="9">
        <v>5000</v>
      </c>
      <c r="D9" s="64" t="s">
        <v>113</v>
      </c>
      <c r="E9" s="65"/>
      <c r="F9" s="65"/>
      <c r="G9" s="65"/>
      <c r="H9" s="65"/>
      <c r="I9" s="66"/>
      <c r="J9" s="66"/>
    </row>
    <row r="10" spans="1:10" ht="13.5" thickBot="1" x14ac:dyDescent="0.25">
      <c r="A10" s="61" t="s">
        <v>33</v>
      </c>
      <c r="B10" s="63"/>
      <c r="C10" s="15">
        <v>900</v>
      </c>
      <c r="D10" s="64" t="s">
        <v>34</v>
      </c>
      <c r="E10" s="65"/>
      <c r="F10" s="65"/>
      <c r="G10" s="65"/>
      <c r="H10" s="65"/>
      <c r="I10" s="66"/>
      <c r="J10" s="66"/>
    </row>
    <row r="11" spans="1:10" ht="13.5" thickBot="1" x14ac:dyDescent="0.25">
      <c r="A11" s="61" t="s">
        <v>35</v>
      </c>
      <c r="B11" s="63"/>
      <c r="C11" s="7">
        <f>$C$9/$C$10</f>
        <v>5.5555555555555554</v>
      </c>
      <c r="D11" s="65"/>
      <c r="E11" s="65"/>
      <c r="F11" s="65"/>
      <c r="G11" s="65"/>
      <c r="H11" s="65"/>
      <c r="I11" s="66"/>
      <c r="J11" s="66"/>
    </row>
    <row r="12" spans="1:10" ht="13.5" thickBot="1" x14ac:dyDescent="0.25">
      <c r="A12" s="59" t="s">
        <v>36</v>
      </c>
      <c r="B12" s="59"/>
      <c r="C12" s="59"/>
      <c r="D12" s="59"/>
      <c r="E12" s="59"/>
      <c r="F12" s="59"/>
      <c r="G12" s="59"/>
      <c r="H12" s="59"/>
      <c r="I12" s="59"/>
      <c r="J12" s="60"/>
    </row>
    <row r="13" spans="1:10" ht="13.5" thickBot="1" x14ac:dyDescent="0.25">
      <c r="A13" s="61" t="s">
        <v>37</v>
      </c>
      <c r="B13" s="63"/>
      <c r="C13" s="9">
        <v>4.8</v>
      </c>
      <c r="D13" s="65"/>
      <c r="E13" s="65"/>
      <c r="F13" s="65"/>
      <c r="G13" s="65"/>
      <c r="H13" s="65"/>
      <c r="I13" s="66"/>
      <c r="J13" s="66"/>
    </row>
    <row r="14" spans="1:10" ht="13.5" thickBot="1" x14ac:dyDescent="0.25">
      <c r="A14" s="61" t="s">
        <v>38</v>
      </c>
      <c r="B14" s="63"/>
      <c r="C14" s="8">
        <v>0.15</v>
      </c>
      <c r="D14" s="64" t="s">
        <v>114</v>
      </c>
      <c r="E14" s="65"/>
      <c r="F14" s="65"/>
      <c r="G14" s="65"/>
      <c r="H14" s="65"/>
      <c r="I14" s="66"/>
      <c r="J14" s="66"/>
    </row>
    <row r="15" spans="1:10" ht="13.5" thickBot="1" x14ac:dyDescent="0.25">
      <c r="A15" s="61" t="s">
        <v>35</v>
      </c>
      <c r="B15" s="63"/>
      <c r="C15" s="7">
        <f>$C$13+$C$13*$C$14</f>
        <v>5.52</v>
      </c>
      <c r="D15" s="65"/>
      <c r="E15" s="65"/>
      <c r="F15" s="65"/>
      <c r="G15" s="65"/>
      <c r="H15" s="65"/>
      <c r="I15" s="66"/>
      <c r="J15" s="66"/>
    </row>
    <row r="16" spans="1:10" ht="15" customHeight="1" x14ac:dyDescent="0.2">
      <c r="A16" s="149" t="s">
        <v>40</v>
      </c>
      <c r="B16" s="150"/>
      <c r="C16" s="149" t="s">
        <v>115</v>
      </c>
      <c r="D16" s="151"/>
      <c r="E16" s="151"/>
      <c r="F16" s="150"/>
      <c r="G16" s="149" t="s">
        <v>42</v>
      </c>
      <c r="H16" s="151"/>
      <c r="I16" s="150" t="s">
        <v>43</v>
      </c>
      <c r="J16" s="129" t="s">
        <v>44</v>
      </c>
    </row>
    <row r="17" spans="1:10" ht="63.75" x14ac:dyDescent="0.2">
      <c r="A17" s="101" t="s">
        <v>45</v>
      </c>
      <c r="B17" s="101" t="s">
        <v>46</v>
      </c>
      <c r="C17" s="101" t="s">
        <v>47</v>
      </c>
      <c r="D17" s="101" t="s">
        <v>97</v>
      </c>
      <c r="E17" s="101" t="s">
        <v>116</v>
      </c>
      <c r="F17" s="101" t="s">
        <v>35</v>
      </c>
      <c r="G17" s="101" t="s">
        <v>98</v>
      </c>
      <c r="H17" s="101" t="s">
        <v>51</v>
      </c>
      <c r="I17" s="101" t="s">
        <v>117</v>
      </c>
      <c r="J17" s="130"/>
    </row>
    <row r="18" spans="1:10" x14ac:dyDescent="0.2">
      <c r="A18" s="2" t="s">
        <v>53</v>
      </c>
      <c r="B18" s="2">
        <v>1</v>
      </c>
      <c r="C18" s="30" t="s">
        <v>118</v>
      </c>
      <c r="D18" s="29" t="s">
        <v>119</v>
      </c>
      <c r="E18" s="2">
        <v>1300</v>
      </c>
      <c r="F18" s="4">
        <v>5.52</v>
      </c>
      <c r="G18" s="71">
        <f>E18*F18</f>
        <v>7175.9999999999991</v>
      </c>
      <c r="H18" s="4">
        <v>5000</v>
      </c>
      <c r="I18" s="4"/>
      <c r="J18" s="71">
        <f t="shared" ref="J18:J23" si="0">G18+H18-I18</f>
        <v>12176</v>
      </c>
    </row>
    <row r="19" spans="1:10" x14ac:dyDescent="0.2">
      <c r="A19" s="2" t="s">
        <v>55</v>
      </c>
      <c r="B19" s="2">
        <v>2</v>
      </c>
      <c r="C19" s="31" t="s">
        <v>120</v>
      </c>
      <c r="D19" s="29" t="s">
        <v>121</v>
      </c>
      <c r="E19" s="2">
        <v>912</v>
      </c>
      <c r="F19" s="4">
        <v>5.52</v>
      </c>
      <c r="G19" s="72">
        <f t="shared" ref="G19:G23" si="1">E19*F19</f>
        <v>5034.24</v>
      </c>
      <c r="H19" s="4">
        <v>2976</v>
      </c>
      <c r="I19" s="4"/>
      <c r="J19" s="72">
        <f t="shared" si="0"/>
        <v>8010.24</v>
      </c>
    </row>
    <row r="20" spans="1:10" x14ac:dyDescent="0.2">
      <c r="A20" s="2"/>
      <c r="B20" s="2"/>
      <c r="C20" s="19"/>
      <c r="D20" s="2"/>
      <c r="E20" s="2"/>
      <c r="F20" s="4"/>
      <c r="G20" s="72">
        <f t="shared" si="1"/>
        <v>0</v>
      </c>
      <c r="H20" s="4"/>
      <c r="I20" s="4"/>
      <c r="J20" s="72">
        <f t="shared" si="0"/>
        <v>0</v>
      </c>
    </row>
    <row r="21" spans="1:10" x14ac:dyDescent="0.2">
      <c r="A21" s="2"/>
      <c r="B21" s="2"/>
      <c r="C21" s="19"/>
      <c r="D21" s="2"/>
      <c r="E21" s="2"/>
      <c r="F21" s="4"/>
      <c r="G21" s="72">
        <f t="shared" si="1"/>
        <v>0</v>
      </c>
      <c r="H21" s="22"/>
      <c r="I21" s="4"/>
      <c r="J21" s="72">
        <f t="shared" si="0"/>
        <v>0</v>
      </c>
    </row>
    <row r="22" spans="1:10" x14ac:dyDescent="0.2">
      <c r="A22" s="2"/>
      <c r="B22" s="2"/>
      <c r="C22" s="19"/>
      <c r="D22" s="2"/>
      <c r="E22" s="2"/>
      <c r="F22" s="4"/>
      <c r="G22" s="72">
        <f t="shared" si="1"/>
        <v>0</v>
      </c>
      <c r="H22" s="22"/>
      <c r="I22" s="4"/>
      <c r="J22" s="72">
        <f t="shared" si="0"/>
        <v>0</v>
      </c>
    </row>
    <row r="23" spans="1:10" x14ac:dyDescent="0.2">
      <c r="A23" s="2"/>
      <c r="B23" s="2"/>
      <c r="C23" s="19"/>
      <c r="D23" s="2"/>
      <c r="E23" s="2"/>
      <c r="F23" s="4"/>
      <c r="G23" s="72">
        <f t="shared" si="1"/>
        <v>0</v>
      </c>
      <c r="H23" s="22"/>
      <c r="I23" s="4"/>
      <c r="J23" s="72">
        <f t="shared" si="0"/>
        <v>0</v>
      </c>
    </row>
    <row r="24" spans="1:10" ht="15" customHeight="1" x14ac:dyDescent="0.2">
      <c r="A24" s="102"/>
      <c r="B24" s="103">
        <v>5841</v>
      </c>
      <c r="C24" s="104"/>
      <c r="D24" s="104"/>
      <c r="E24" s="103">
        <v>5842</v>
      </c>
      <c r="F24" s="105"/>
      <c r="G24" s="147"/>
      <c r="H24" s="148"/>
      <c r="I24" s="106"/>
      <c r="J24" s="107">
        <v>5843</v>
      </c>
    </row>
    <row r="25" spans="1:10" ht="15" customHeight="1" x14ac:dyDescent="0.2">
      <c r="A25" s="103"/>
      <c r="B25" s="110">
        <f>SUM(IF(FREQUENCY(B18:B23,B18:B23)&gt;0,1))</f>
        <v>2</v>
      </c>
      <c r="C25" s="104"/>
      <c r="D25" s="104"/>
      <c r="E25" s="17">
        <f>SUM(E18:E23)</f>
        <v>2212</v>
      </c>
      <c r="F25" s="105"/>
      <c r="G25" s="141">
        <f>SUM(H18:H23)+SUM(G18:G23)</f>
        <v>20186.239999999998</v>
      </c>
      <c r="H25" s="142"/>
      <c r="I25" s="75">
        <f>SUM(I18:I23)</f>
        <v>0</v>
      </c>
      <c r="J25" s="16">
        <f>G25-I25</f>
        <v>20186.239999999998</v>
      </c>
    </row>
    <row r="26" spans="1:10" ht="4.5" customHeight="1" x14ac:dyDescent="0.2">
      <c r="A26" s="10"/>
      <c r="B26" s="10"/>
      <c r="C26" s="11"/>
      <c r="D26" s="11"/>
      <c r="E26" s="11"/>
      <c r="F26" s="12"/>
      <c r="G26" s="12"/>
      <c r="H26" s="13"/>
      <c r="I26" s="13"/>
      <c r="J26" s="13"/>
    </row>
    <row r="27" spans="1:10" ht="12.75" customHeight="1" x14ac:dyDescent="0.2">
      <c r="A27" s="153" t="s">
        <v>122</v>
      </c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 ht="24.75" customHeight="1" x14ac:dyDescent="0.2">
      <c r="A28" s="153" t="s">
        <v>123</v>
      </c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 ht="32.450000000000003" customHeight="1" x14ac:dyDescent="0.2">
      <c r="A29" s="146" t="s">
        <v>124</v>
      </c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</sheetData>
  <mergeCells count="12">
    <mergeCell ref="A2:G2"/>
    <mergeCell ref="H6:J6"/>
    <mergeCell ref="H7:J7"/>
    <mergeCell ref="A27:J27"/>
    <mergeCell ref="A28:J28"/>
    <mergeCell ref="A29:J29"/>
    <mergeCell ref="J16:J17"/>
    <mergeCell ref="G24:H24"/>
    <mergeCell ref="G25:H25"/>
    <mergeCell ref="A16:B16"/>
    <mergeCell ref="G16:I16"/>
    <mergeCell ref="C16:F16"/>
  </mergeCells>
  <dataValidations count="1">
    <dataValidation type="decimal" operator="greaterThan" allowBlank="1" showInputMessage="1" showErrorMessage="1" error="Vous devez introduire un nombre positif." sqref="C10" xr:uid="{00000000-0002-0000-0500-000000000000}">
      <formula1>0</formula1>
    </dataValidation>
  </dataValidations>
  <pageMargins left="0.7" right="0.7" top="0.75" bottom="0.75" header="0.3" footer="0.3"/>
  <pageSetup paperSize="9" scale="99" orientation="landscape" r:id="rId1"/>
  <rowBreaks count="1" manualBreakCount="1">
    <brk id="29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J29"/>
  <sheetViews>
    <sheetView zoomScaleNormal="100" workbookViewId="0">
      <selection activeCell="H7" sqref="H7:J7"/>
    </sheetView>
  </sheetViews>
  <sheetFormatPr defaultColWidth="9.140625" defaultRowHeight="12.75" x14ac:dyDescent="0.2"/>
  <cols>
    <col min="1" max="1" width="17.85546875" style="1" customWidth="1"/>
    <col min="2" max="2" width="5.7109375" style="1" customWidth="1"/>
    <col min="3" max="3" width="12" style="1" customWidth="1"/>
    <col min="4" max="4" width="30" style="1" customWidth="1"/>
    <col min="5" max="5" width="10.5703125" style="1" customWidth="1"/>
    <col min="6" max="6" width="9.42578125" style="1" bestFit="1" customWidth="1"/>
    <col min="7" max="7" width="10.7109375" style="1" customWidth="1"/>
    <col min="8" max="8" width="10.7109375" style="1" bestFit="1" customWidth="1"/>
    <col min="9" max="9" width="11.7109375" style="1" bestFit="1" customWidth="1"/>
    <col min="10" max="10" width="12.140625" style="1" bestFit="1" customWidth="1"/>
    <col min="11" max="16384" width="9.140625" style="1"/>
  </cols>
  <sheetData>
    <row r="1" spans="1:10" x14ac:dyDescent="0.2">
      <c r="A1" s="34" t="s">
        <v>108</v>
      </c>
      <c r="B1" s="56"/>
      <c r="C1" s="56"/>
      <c r="D1" s="56"/>
      <c r="E1" s="56"/>
      <c r="F1" s="56"/>
      <c r="G1" s="56"/>
      <c r="H1" s="55"/>
    </row>
    <row r="2" spans="1:10" ht="23.25" customHeight="1" x14ac:dyDescent="0.2">
      <c r="A2" s="152" t="s">
        <v>109</v>
      </c>
      <c r="B2" s="152"/>
      <c r="C2" s="152"/>
      <c r="D2" s="152"/>
      <c r="E2" s="152"/>
      <c r="F2" s="152"/>
      <c r="G2" s="152"/>
      <c r="H2" s="25"/>
      <c r="I2" s="24"/>
      <c r="J2" s="24"/>
    </row>
    <row r="3" spans="1:10" x14ac:dyDescent="0.2">
      <c r="A3" s="99" t="s">
        <v>110</v>
      </c>
      <c r="B3" s="100"/>
      <c r="C3" s="100"/>
      <c r="D3" s="100"/>
      <c r="E3" s="100"/>
      <c r="F3" s="100"/>
      <c r="G3" s="100"/>
      <c r="H3" s="21"/>
      <c r="I3" s="3"/>
      <c r="J3" s="3"/>
    </row>
    <row r="4" spans="1:10" x14ac:dyDescent="0.2">
      <c r="A4" s="99" t="s">
        <v>111</v>
      </c>
      <c r="B4" s="100"/>
      <c r="C4" s="100"/>
      <c r="D4" s="100"/>
      <c r="E4" s="100"/>
      <c r="F4" s="100"/>
      <c r="G4" s="100"/>
      <c r="H4" s="21"/>
      <c r="I4" s="3"/>
      <c r="J4" s="3"/>
    </row>
    <row r="5" spans="1:10" x14ac:dyDescent="0.2">
      <c r="A5" s="99" t="s">
        <v>112</v>
      </c>
      <c r="B5" s="100"/>
      <c r="C5" s="100"/>
      <c r="D5" s="100"/>
      <c r="E5" s="100"/>
      <c r="F5" s="100"/>
      <c r="G5" s="100"/>
      <c r="H5" s="21"/>
      <c r="I5" s="3"/>
      <c r="J5" s="3"/>
    </row>
    <row r="6" spans="1:10" ht="15" x14ac:dyDescent="0.25">
      <c r="A6" s="27"/>
      <c r="B6" s="21"/>
      <c r="C6" s="21"/>
      <c r="D6" s="21"/>
      <c r="E6" s="21"/>
      <c r="F6" s="21"/>
      <c r="G6" s="21"/>
      <c r="H6" s="121" t="s">
        <v>125</v>
      </c>
      <c r="I6" s="121"/>
      <c r="J6" s="120"/>
    </row>
    <row r="7" spans="1:10" ht="15" x14ac:dyDescent="0.25">
      <c r="A7" s="27"/>
      <c r="B7" s="21"/>
      <c r="C7" s="21"/>
      <c r="D7" s="21"/>
      <c r="E7" s="21"/>
      <c r="F7" s="21"/>
      <c r="G7" s="21"/>
      <c r="H7" s="119" t="s">
        <v>126</v>
      </c>
      <c r="I7" s="119"/>
      <c r="J7" s="120"/>
    </row>
    <row r="8" spans="1:10" ht="13.5" thickBot="1" x14ac:dyDescent="0.25">
      <c r="A8" s="59" t="s">
        <v>77</v>
      </c>
      <c r="B8" s="59"/>
      <c r="C8" s="59"/>
      <c r="D8" s="59"/>
      <c r="E8" s="59"/>
      <c r="F8" s="59"/>
      <c r="G8" s="59"/>
      <c r="H8" s="59"/>
      <c r="I8" s="59"/>
      <c r="J8" s="60"/>
    </row>
    <row r="9" spans="1:10" ht="13.5" thickBot="1" x14ac:dyDescent="0.25">
      <c r="A9" s="61" t="s">
        <v>31</v>
      </c>
      <c r="B9" s="62"/>
      <c r="C9" s="9">
        <v>5000</v>
      </c>
      <c r="D9" s="64" t="s">
        <v>113</v>
      </c>
      <c r="E9" s="65"/>
      <c r="F9" s="65"/>
      <c r="G9" s="65"/>
      <c r="H9" s="65"/>
      <c r="I9" s="66"/>
      <c r="J9" s="66"/>
    </row>
    <row r="10" spans="1:10" ht="13.5" thickBot="1" x14ac:dyDescent="0.25">
      <c r="A10" s="61" t="s">
        <v>33</v>
      </c>
      <c r="B10" s="63"/>
      <c r="C10" s="15">
        <v>900</v>
      </c>
      <c r="D10" s="64" t="s">
        <v>34</v>
      </c>
      <c r="E10" s="65"/>
      <c r="F10" s="65"/>
      <c r="G10" s="65"/>
      <c r="H10" s="65"/>
      <c r="I10" s="66"/>
      <c r="J10" s="66"/>
    </row>
    <row r="11" spans="1:10" ht="13.5" thickBot="1" x14ac:dyDescent="0.25">
      <c r="A11" s="61" t="s">
        <v>35</v>
      </c>
      <c r="B11" s="63"/>
      <c r="C11" s="14">
        <f>$C$9/$C$10</f>
        <v>5.5555555555555554</v>
      </c>
      <c r="D11" s="65"/>
      <c r="E11" s="65"/>
      <c r="F11" s="65"/>
      <c r="G11" s="65"/>
      <c r="H11" s="65"/>
      <c r="I11" s="66"/>
      <c r="J11" s="66"/>
    </row>
    <row r="12" spans="1:10" ht="13.5" thickBot="1" x14ac:dyDescent="0.25">
      <c r="A12" s="59" t="s">
        <v>36</v>
      </c>
      <c r="B12" s="59"/>
      <c r="C12" s="59"/>
      <c r="D12" s="59"/>
      <c r="E12" s="59"/>
      <c r="F12" s="59"/>
      <c r="G12" s="59"/>
      <c r="H12" s="59"/>
      <c r="I12" s="59"/>
      <c r="J12" s="60"/>
    </row>
    <row r="13" spans="1:10" ht="13.5" thickBot="1" x14ac:dyDescent="0.25">
      <c r="A13" s="61" t="s">
        <v>37</v>
      </c>
      <c r="B13" s="63"/>
      <c r="C13" s="9">
        <v>4.8</v>
      </c>
      <c r="D13" s="65"/>
      <c r="E13" s="65"/>
      <c r="F13" s="65"/>
      <c r="G13" s="65"/>
      <c r="H13" s="65"/>
      <c r="I13" s="66"/>
      <c r="J13" s="66"/>
    </row>
    <row r="14" spans="1:10" ht="13.5" thickBot="1" x14ac:dyDescent="0.25">
      <c r="A14" s="61" t="s">
        <v>38</v>
      </c>
      <c r="B14" s="63"/>
      <c r="C14" s="8">
        <v>0.15</v>
      </c>
      <c r="D14" s="64" t="s">
        <v>114</v>
      </c>
      <c r="E14" s="65"/>
      <c r="F14" s="65"/>
      <c r="G14" s="65"/>
      <c r="H14" s="65"/>
      <c r="I14" s="66"/>
      <c r="J14" s="66"/>
    </row>
    <row r="15" spans="1:10" ht="13.5" thickBot="1" x14ac:dyDescent="0.25">
      <c r="A15" s="61" t="s">
        <v>35</v>
      </c>
      <c r="B15" s="63"/>
      <c r="C15" s="7">
        <f>$C$13+$C$13*$C$14</f>
        <v>5.52</v>
      </c>
      <c r="D15" s="65"/>
      <c r="E15" s="65"/>
      <c r="F15" s="65"/>
      <c r="G15" s="65"/>
      <c r="H15" s="65"/>
      <c r="I15" s="66"/>
      <c r="J15" s="66"/>
    </row>
    <row r="16" spans="1:10" ht="15" customHeight="1" x14ac:dyDescent="0.2">
      <c r="A16" s="149" t="s">
        <v>78</v>
      </c>
      <c r="B16" s="150"/>
      <c r="C16" s="149" t="s">
        <v>115</v>
      </c>
      <c r="D16" s="151"/>
      <c r="E16" s="151"/>
      <c r="F16" s="150"/>
      <c r="G16" s="149" t="s">
        <v>42</v>
      </c>
      <c r="H16" s="151"/>
      <c r="I16" s="150" t="s">
        <v>43</v>
      </c>
      <c r="J16" s="129" t="s">
        <v>44</v>
      </c>
    </row>
    <row r="17" spans="1:10" ht="63.75" x14ac:dyDescent="0.2">
      <c r="A17" s="101" t="s">
        <v>45</v>
      </c>
      <c r="B17" s="101" t="s">
        <v>46</v>
      </c>
      <c r="C17" s="101" t="s">
        <v>47</v>
      </c>
      <c r="D17" s="101" t="s">
        <v>97</v>
      </c>
      <c r="E17" s="101" t="s">
        <v>116</v>
      </c>
      <c r="F17" s="101" t="s">
        <v>35</v>
      </c>
      <c r="G17" s="101" t="s">
        <v>98</v>
      </c>
      <c r="H17" s="101" t="s">
        <v>51</v>
      </c>
      <c r="I17" s="101" t="s">
        <v>117</v>
      </c>
      <c r="J17" s="130"/>
    </row>
    <row r="18" spans="1:10" x14ac:dyDescent="0.2">
      <c r="A18" s="2" t="s">
        <v>79</v>
      </c>
      <c r="B18" s="2">
        <v>1</v>
      </c>
      <c r="C18" s="30" t="s">
        <v>118</v>
      </c>
      <c r="D18" s="29" t="s">
        <v>119</v>
      </c>
      <c r="E18" s="2">
        <v>1300</v>
      </c>
      <c r="F18" s="4">
        <v>5.52</v>
      </c>
      <c r="G18" s="71">
        <f>E18*F18</f>
        <v>7175.9999999999991</v>
      </c>
      <c r="H18" s="4">
        <v>5000</v>
      </c>
      <c r="I18" s="4"/>
      <c r="J18" s="71">
        <f t="shared" ref="J18:J19" si="0">G18+H18-I18</f>
        <v>12176</v>
      </c>
    </row>
    <row r="19" spans="1:10" x14ac:dyDescent="0.2">
      <c r="A19" s="2" t="s">
        <v>80</v>
      </c>
      <c r="B19" s="2">
        <v>2</v>
      </c>
      <c r="C19" s="31" t="s">
        <v>120</v>
      </c>
      <c r="D19" s="29" t="s">
        <v>121</v>
      </c>
      <c r="E19" s="2">
        <v>912</v>
      </c>
      <c r="F19" s="4">
        <v>5.52</v>
      </c>
      <c r="G19" s="72">
        <f t="shared" ref="G19" si="1">E19*F19</f>
        <v>5034.24</v>
      </c>
      <c r="H19" s="4">
        <v>2976</v>
      </c>
      <c r="I19" s="4"/>
      <c r="J19" s="72">
        <f t="shared" si="0"/>
        <v>8010.24</v>
      </c>
    </row>
    <row r="20" spans="1:10" x14ac:dyDescent="0.2">
      <c r="A20" s="2"/>
      <c r="B20" s="2"/>
      <c r="C20" s="19"/>
      <c r="D20" s="2"/>
      <c r="E20" s="2"/>
      <c r="F20" s="4"/>
      <c r="G20" s="72">
        <f t="shared" ref="G20:G23" si="2">E20*F20</f>
        <v>0</v>
      </c>
      <c r="H20" s="4"/>
      <c r="I20" s="4"/>
      <c r="J20" s="72">
        <f t="shared" ref="J20:J23" si="3">G20+H20-I20</f>
        <v>0</v>
      </c>
    </row>
    <row r="21" spans="1:10" x14ac:dyDescent="0.2">
      <c r="A21" s="2"/>
      <c r="B21" s="2"/>
      <c r="C21" s="19"/>
      <c r="D21" s="2"/>
      <c r="E21" s="2"/>
      <c r="F21" s="4"/>
      <c r="G21" s="72">
        <f t="shared" si="2"/>
        <v>0</v>
      </c>
      <c r="H21" s="22"/>
      <c r="I21" s="4"/>
      <c r="J21" s="72">
        <f t="shared" si="3"/>
        <v>0</v>
      </c>
    </row>
    <row r="22" spans="1:10" x14ac:dyDescent="0.2">
      <c r="A22" s="2"/>
      <c r="B22" s="2"/>
      <c r="C22" s="19"/>
      <c r="D22" s="2"/>
      <c r="E22" s="2"/>
      <c r="F22" s="4"/>
      <c r="G22" s="72">
        <f t="shared" si="2"/>
        <v>0</v>
      </c>
      <c r="H22" s="22"/>
      <c r="I22" s="4"/>
      <c r="J22" s="72">
        <f t="shared" si="3"/>
        <v>0</v>
      </c>
    </row>
    <row r="23" spans="1:10" x14ac:dyDescent="0.2">
      <c r="A23" s="2"/>
      <c r="B23" s="2"/>
      <c r="C23" s="19"/>
      <c r="D23" s="2"/>
      <c r="E23" s="2"/>
      <c r="F23" s="4"/>
      <c r="G23" s="72">
        <f t="shared" si="2"/>
        <v>0</v>
      </c>
      <c r="H23" s="22"/>
      <c r="I23" s="4"/>
      <c r="J23" s="72">
        <f t="shared" si="3"/>
        <v>0</v>
      </c>
    </row>
    <row r="24" spans="1:10" ht="15" customHeight="1" x14ac:dyDescent="0.2">
      <c r="A24" s="102"/>
      <c r="B24" s="103">
        <v>5851</v>
      </c>
      <c r="C24" s="104"/>
      <c r="D24" s="104"/>
      <c r="E24" s="103">
        <v>5852</v>
      </c>
      <c r="F24" s="105"/>
      <c r="G24" s="147"/>
      <c r="H24" s="148"/>
      <c r="I24" s="106"/>
      <c r="J24" s="107">
        <v>5853</v>
      </c>
    </row>
    <row r="25" spans="1:10" ht="15" customHeight="1" x14ac:dyDescent="0.2">
      <c r="A25" s="103"/>
      <c r="B25" s="110">
        <f>SUM(IF(FREQUENCY(B18:B23,B18:B23)&gt;0,1))</f>
        <v>2</v>
      </c>
      <c r="C25" s="104"/>
      <c r="D25" s="104"/>
      <c r="E25" s="17">
        <f>SUM(E18:E23)</f>
        <v>2212</v>
      </c>
      <c r="F25" s="105"/>
      <c r="G25" s="141">
        <f>SUM(H18:H23)+SUM(G18:G23)</f>
        <v>20186.239999999998</v>
      </c>
      <c r="H25" s="142"/>
      <c r="I25" s="75">
        <f>SUM(I18:I23)</f>
        <v>0</v>
      </c>
      <c r="J25" s="16">
        <f>G25-I25</f>
        <v>20186.239999999998</v>
      </c>
    </row>
    <row r="26" spans="1:10" ht="4.5" customHeight="1" x14ac:dyDescent="0.2">
      <c r="A26" s="10"/>
      <c r="B26" s="10"/>
      <c r="C26" s="11"/>
      <c r="D26" s="11"/>
      <c r="E26" s="11"/>
      <c r="F26" s="12"/>
      <c r="G26" s="12"/>
      <c r="H26" s="13"/>
      <c r="I26" s="13"/>
      <c r="J26" s="13"/>
    </row>
    <row r="27" spans="1:10" x14ac:dyDescent="0.2">
      <c r="A27" s="153" t="s">
        <v>122</v>
      </c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 ht="22.5" customHeight="1" x14ac:dyDescent="0.2">
      <c r="A28" s="153" t="s">
        <v>123</v>
      </c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 ht="29.45" customHeight="1" x14ac:dyDescent="0.2">
      <c r="A29" s="153" t="s">
        <v>124</v>
      </c>
      <c r="B29" s="153"/>
      <c r="C29" s="153"/>
      <c r="D29" s="153"/>
      <c r="E29" s="153"/>
      <c r="F29" s="153"/>
      <c r="G29" s="153"/>
      <c r="H29" s="153"/>
      <c r="I29" s="153"/>
      <c r="J29" s="153"/>
    </row>
  </sheetData>
  <mergeCells count="12">
    <mergeCell ref="A29:J29"/>
    <mergeCell ref="G25:H25"/>
    <mergeCell ref="A16:B16"/>
    <mergeCell ref="C16:F16"/>
    <mergeCell ref="G16:I16"/>
    <mergeCell ref="J16:J17"/>
    <mergeCell ref="G24:H24"/>
    <mergeCell ref="A2:G2"/>
    <mergeCell ref="A27:J27"/>
    <mergeCell ref="A28:J28"/>
    <mergeCell ref="H6:J6"/>
    <mergeCell ref="H7:J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VBO FEB Document" ma:contentTypeID="0x0101005215A34420C777498D5F7B584A0C8C820064A942185CCCC544835987BBC2A2572D" ma:contentTypeVersion="14" ma:contentTypeDescription="Create a new document." ma:contentTypeScope="" ma:versionID="fd86bf19db5b9acd4f602aa5c5f5b0a9">
  <xsd:schema xmlns:xsd="http://www.w3.org/2001/XMLSchema" xmlns:xs="http://www.w3.org/2001/XMLSchema" xmlns:p="http://schemas.microsoft.com/office/2006/metadata/properties" xmlns:ns2="1ca47edb-ec89-477d-95b3-c873c26f8992" xmlns:ns3="a05a2000-62e8-4ca4-8839-6112c759d161" xmlns:ns4="b4a8f996-4e43-4903-b2f6-24a31ee57771" xmlns:ns5="104a321a-352f-4a11-b69e-6b748a40817d" targetNamespace="http://schemas.microsoft.com/office/2006/metadata/properties" ma:root="true" ma:fieldsID="1377b832b63829b5a871fe59fe5447a7" ns2:_="" ns3:_="" ns4:_="" ns5:_="">
    <xsd:import namespace="1ca47edb-ec89-477d-95b3-c873c26f8992"/>
    <xsd:import namespace="a05a2000-62e8-4ca4-8839-6112c759d161"/>
    <xsd:import namespace="b4a8f996-4e43-4903-b2f6-24a31ee57771"/>
    <xsd:import namespace="104a321a-352f-4a11-b69e-6b748a40817d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VBOFEBLanguage" minOccurs="0"/>
                <xsd:element ref="ns4:Reference" minOccurs="0"/>
                <xsd:element ref="ns4:ThemeENG" minOccurs="0"/>
                <xsd:element ref="ns4:ThemeNL" minOccurs="0"/>
                <xsd:element ref="ns4:ThemeFR" minOccurs="0"/>
                <xsd:element ref="ns3:Your_x0020_Theme" minOccurs="0"/>
                <xsd:element ref="ns4:VBOFEBMigratedCT" minOccurs="0"/>
                <xsd:element ref="ns5:MediaServiceMetadata" minOccurs="0"/>
                <xsd:element ref="ns5:MediaServiceFastMetadata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7edb-ec89-477d-95b3-c873c26f8992" elementFormDefault="qualified">
    <xsd:import namespace="http://schemas.microsoft.com/office/2006/documentManagement/types"/>
    <xsd:import namespace="http://schemas.microsoft.com/office/infopath/2007/PartnerControls"/>
    <xsd:element name="DocType" ma:index="5" nillable="true" ma:displayName="DocType" ma:list="{569b9244-b1d4-4d95-bfc8-844ec0a17f6a}" ma:internalName="DocType" ma:showField="Title" ma:web="1ca47edb-ec89-477d-95b3-c873c26f899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a2000-62e8-4ca4-8839-6112c759d161" elementFormDefault="qualified">
    <xsd:import namespace="http://schemas.microsoft.com/office/2006/documentManagement/types"/>
    <xsd:import namespace="http://schemas.microsoft.com/office/infopath/2007/PartnerControls"/>
    <xsd:element name="VBOFEBLanguage" ma:index="6" nillable="true" ma:displayName="Language" ma:format="Dropdown" ma:internalName="VBOFEBLanguage">
      <xsd:simpleType>
        <xsd:restriction base="dms:Choice">
          <xsd:enumeration value="NL"/>
          <xsd:enumeration value="FR"/>
          <xsd:enumeration value="EN"/>
          <xsd:enumeration value="Multi"/>
        </xsd:restriction>
      </xsd:simpleType>
    </xsd:element>
    <xsd:element name="Your_x0020_Theme" ma:index="14" nillable="true" ma:displayName="Your Theme" ma:default="" ma:internalName="Your_x0020_Them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8f996-4e43-4903-b2f6-24a31ee57771" elementFormDefault="qualified">
    <xsd:import namespace="http://schemas.microsoft.com/office/2006/documentManagement/types"/>
    <xsd:import namespace="http://schemas.microsoft.com/office/infopath/2007/PartnerControls"/>
    <xsd:element name="Reference" ma:index="7" nillable="true" ma:displayName="Reference" ma:internalName="Reference">
      <xsd:simpleType>
        <xsd:restriction base="dms:Text">
          <xsd:maxLength value="255"/>
        </xsd:restriction>
      </xsd:simpleType>
    </xsd:element>
    <xsd:element name="ThemeENG" ma:index="11" nillable="true" ma:displayName="ThemeENG" ma:default="Training - Education - Teaching;Administrative simplification" ma:internalName="ThemeENG">
      <xsd:simpleType>
        <xsd:restriction base="dms:Text">
          <xsd:maxLength value="255"/>
        </xsd:restriction>
      </xsd:simpleType>
    </xsd:element>
    <xsd:element name="ThemeNL" ma:index="12" nillable="true" ma:displayName="ThemeNL" ma:default="Vorming - Opleiding - Onderwijs;Administratieve vereenvoudiging" ma:internalName="ThemeNL">
      <xsd:simpleType>
        <xsd:restriction base="dms:Text">
          <xsd:maxLength value="255"/>
        </xsd:restriction>
      </xsd:simpleType>
    </xsd:element>
    <xsd:element name="ThemeFR" ma:index="13" nillable="true" ma:displayName="ThemeFR" ma:default="Formation - Education - Enseignement;Simplification administrative" ma:internalName="ThemeFR">
      <xsd:simpleType>
        <xsd:restriction base="dms:Text">
          <xsd:maxLength value="255"/>
        </xsd:restriction>
      </xsd:simpleType>
    </xsd:element>
    <xsd:element name="VBOFEBMigratedCT" ma:index="15" nillable="true" ma:displayName="MigratedCT" ma:internalName="VBOFEBMigratedC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a321a-352f-4a11-b69e-6b748a408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Your_x0020_Theme xmlns="a05a2000-62e8-4ca4-8839-6112c759d161" xsi:nil="true"/>
    <Reference xmlns="b4a8f996-4e43-4903-b2f6-24a31ee57771">OUTIL FEB_bilan-social_2024</Reference>
    <VBOFEBMigratedCT xmlns="b4a8f996-4e43-4903-b2f6-24a31ee57771">Excel Document</VBOFEBMigratedCT>
    <DocType xmlns="1ca47edb-ec89-477d-95b3-c873c26f8992">3</DocType>
    <ThemeFR xmlns="b4a8f996-4e43-4903-b2f6-24a31ee57771">Formation - Education - Enseignement;Simplification administrative</ThemeFR>
    <ThemeNL xmlns="b4a8f996-4e43-4903-b2f6-24a31ee57771">Vorming - Opleiding - Onderwijs;Administratieve vereenvoudiging</ThemeNL>
    <VBOFEBLanguage xmlns="a05a2000-62e8-4ca4-8839-6112c759d161">FR</VBOFEBLanguage>
    <ThemeENG xmlns="b4a8f996-4e43-4903-b2f6-24a31ee57771">Training - Education - Teaching;Administrative simplification</ThemeENG>
  </documentManagement>
</p:properties>
</file>

<file path=customXml/itemProps1.xml><?xml version="1.0" encoding="utf-8"?>
<ds:datastoreItem xmlns:ds="http://schemas.openxmlformats.org/officeDocument/2006/customXml" ds:itemID="{7C639AB1-36EE-40CB-86A3-5C768C97D2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E34FC6-5A51-48E6-9600-3C2E67FB11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a47edb-ec89-477d-95b3-c873c26f8992"/>
    <ds:schemaRef ds:uri="a05a2000-62e8-4ca4-8839-6112c759d161"/>
    <ds:schemaRef ds:uri="b4a8f996-4e43-4903-b2f6-24a31ee57771"/>
    <ds:schemaRef ds:uri="104a321a-352f-4a11-b69e-6b748a4081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B1EEBD-7250-4C65-A1A8-838C7E549F82}">
  <ds:schemaRefs>
    <ds:schemaRef ds:uri="http://purl.org/dc/elements/1.1/"/>
    <ds:schemaRef ds:uri="http://schemas.microsoft.com/office/2006/documentManagement/types"/>
    <ds:schemaRef ds:uri="http://www.w3.org/XML/1998/namespace"/>
    <ds:schemaRef ds:uri="b4a8f996-4e43-4903-b2f6-24a31ee57771"/>
    <ds:schemaRef ds:uri="104a321a-352f-4a11-b69e-6b748a40817d"/>
    <ds:schemaRef ds:uri="1ca47edb-ec89-477d-95b3-c873c26f8992"/>
    <ds:schemaRef ds:uri="http://schemas.microsoft.com/office/infopath/2007/PartnerControls"/>
    <ds:schemaRef ds:uri="http://schemas.openxmlformats.org/package/2006/metadata/core-properties"/>
    <ds:schemaRef ds:uri="a05a2000-62e8-4ca4-8839-6112c759d161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Récapitulatif</vt:lpstr>
      <vt:lpstr>F. formelle Hommes</vt:lpstr>
      <vt:lpstr>F. formelle Femmes</vt:lpstr>
      <vt:lpstr>F. informelle Hommes</vt:lpstr>
      <vt:lpstr>F. informelle Femmes</vt:lpstr>
      <vt:lpstr>F. initiale Hommes</vt:lpstr>
      <vt:lpstr>F. initiale Femmes</vt:lpstr>
      <vt:lpstr>'F. formelle Femmes'!Print_Area</vt:lpstr>
      <vt:lpstr>'F. formelle Hommes'!Print_Area</vt:lpstr>
      <vt:lpstr>'F. initiale Hommes'!Print_Area</vt:lpstr>
      <vt:lpstr>Récapitulatif!Print_Area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 FEB FR 2024</dc:title>
  <dc:subject>Bilan social 2010</dc:subject>
  <dc:creator>VBO-FEB;Département social</dc:creator>
  <cp:keywords>Bilan social 2016_Volet Formation_tool FEB</cp:keywords>
  <dc:description>www.vbo-feb.be</dc:description>
  <cp:lastModifiedBy>Alice Defauw</cp:lastModifiedBy>
  <cp:revision/>
  <dcterms:created xsi:type="dcterms:W3CDTF">2008-10-08T08:59:09Z</dcterms:created>
  <dcterms:modified xsi:type="dcterms:W3CDTF">2024-01-19T15:05:08Z</dcterms:modified>
  <cp:category/>
  <cp:contentStatus>Copyright FEB 2010 ©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0x0101005215A34420C777498D5F7B584A0C8C820064A942185CCCC544835987BBC2A2572D</vt:lpwstr>
  </property>
  <property fmtid="{D5CDD505-2E9C-101B-9397-08002B2CF9AE}" pid="3" name="l93ea7dfe8d74da08d43c56c8d6d9ce0">
    <vt:lpwstr>Elections 2014|50222b86-7301-4fcf-af75-86e8e1f5253d</vt:lpwstr>
  </property>
  <property fmtid="{D5CDD505-2E9C-101B-9397-08002B2CF9AE}" pid="4" name="TaxCatchAll">
    <vt:lpwstr>515;#Elections 2014|50222b86-7301-4fcf-af75-86e8e1f5253d</vt:lpwstr>
  </property>
  <property fmtid="{D5CDD505-2E9C-101B-9397-08002B2CF9AE}" pid="5" name="Order">
    <vt:r8>4200</vt:r8>
  </property>
  <property fmtid="{D5CDD505-2E9C-101B-9397-08002B2CF9AE}" pid="6" name="e882695c71d14adb9bfc1ff0b1951d2b">
    <vt:lpwstr/>
  </property>
  <property fmtid="{D5CDD505-2E9C-101B-9397-08002B2CF9AE}" pid="7" name="Topics">
    <vt:lpwstr/>
  </property>
  <property fmtid="{D5CDD505-2E9C-101B-9397-08002B2CF9AE}" pid="8" name="Context">
    <vt:lpwstr>515;#Elections 2014|50222b86-7301-4fcf-af75-86e8e1f5253d</vt:lpwstr>
  </property>
</Properties>
</file>