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bofeb.sharepoint.com/sites/DOS_sociale balans  bilan social/Shared Documents/"/>
    </mc:Choice>
  </mc:AlternateContent>
  <xr:revisionPtr revIDLastSave="107" documentId="13_ncr:1_{6385F958-585B-4D9F-A904-D53DD25D2639}" xr6:coauthVersionLast="47" xr6:coauthVersionMax="47" xr10:uidLastSave="{DC95692F-4604-4FB8-917A-00CE4A769433}"/>
  <bookViews>
    <workbookView xWindow="-120" yWindow="-120" windowWidth="29040" windowHeight="15720" tabRatio="696" xr2:uid="{00000000-000D-0000-FFFF-FFFF00000000}"/>
  </bookViews>
  <sheets>
    <sheet name="Overzicht" sheetId="11" r:id="rId1"/>
    <sheet name="Formeel Mannen" sheetId="2" r:id="rId2"/>
    <sheet name="Formeel Vrouwen" sheetId="6" r:id="rId3"/>
    <sheet name="Informeel Mannen" sheetId="7" r:id="rId4"/>
    <sheet name="Informeel Vrouwen" sheetId="8" r:id="rId5"/>
    <sheet name="Initieel Mannen" sheetId="9" r:id="rId6"/>
    <sheet name="Initieel Vrouwen" sheetId="10" r:id="rId7"/>
  </sheets>
  <definedNames>
    <definedName name="_xlnm.Print_Area" localSheetId="0">Overzicht!$A$1:$O$32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G20" i="6"/>
  <c r="K20" i="6" s="1"/>
  <c r="G21" i="6"/>
  <c r="G22" i="6"/>
  <c r="G24" i="6"/>
  <c r="K24" i="6" s="1"/>
  <c r="G25" i="6"/>
  <c r="K25" i="6" s="1"/>
  <c r="G26" i="6"/>
  <c r="K26" i="6" s="1"/>
  <c r="G19" i="6"/>
  <c r="K19" i="6" s="1"/>
  <c r="G19" i="10"/>
  <c r="J19" i="10" s="1"/>
  <c r="G18" i="10"/>
  <c r="J18" i="10" s="1"/>
  <c r="G26" i="8"/>
  <c r="J26" i="8" s="1"/>
  <c r="G25" i="8"/>
  <c r="J25" i="8" s="1"/>
  <c r="G24" i="8"/>
  <c r="J24" i="8" s="1"/>
  <c r="G23" i="8"/>
  <c r="J23" i="8" s="1"/>
  <c r="G22" i="8"/>
  <c r="J22" i="8" s="1"/>
  <c r="G21" i="8"/>
  <c r="J21" i="8" s="1"/>
  <c r="J20" i="8"/>
  <c r="G20" i="8"/>
  <c r="G19" i="8"/>
  <c r="J19" i="8" s="1"/>
  <c r="E23" i="6"/>
  <c r="G23" i="6" s="1"/>
  <c r="K22" i="6"/>
  <c r="K21" i="6"/>
  <c r="B30" i="2"/>
  <c r="L14" i="11" s="1"/>
  <c r="B27" i="9"/>
  <c r="L27" i="11" s="1"/>
  <c r="B27" i="10"/>
  <c r="N27" i="11" s="1"/>
  <c r="B32" i="8"/>
  <c r="N22" i="11" s="1"/>
  <c r="B32" i="7"/>
  <c r="L22" i="11" s="1"/>
  <c r="B28" i="6"/>
  <c r="N14" i="11" s="1"/>
  <c r="C12" i="2"/>
  <c r="G26" i="2"/>
  <c r="C35" i="6"/>
  <c r="C37" i="6" s="1"/>
  <c r="I28" i="6" s="1"/>
  <c r="N18" i="11" s="1"/>
  <c r="G24" i="2"/>
  <c r="K24" i="2" s="1"/>
  <c r="G25" i="2"/>
  <c r="K25" i="2" s="1"/>
  <c r="G27" i="2"/>
  <c r="K27" i="2" s="1"/>
  <c r="G28" i="2"/>
  <c r="K28" i="2" s="1"/>
  <c r="G20" i="2"/>
  <c r="K20" i="2" s="1"/>
  <c r="G21" i="2"/>
  <c r="K21" i="2" s="1"/>
  <c r="G22" i="2"/>
  <c r="K22" i="2" s="1"/>
  <c r="G19" i="2"/>
  <c r="K19" i="2" s="1"/>
  <c r="I27" i="10"/>
  <c r="E27" i="10"/>
  <c r="N28" i="11" s="1"/>
  <c r="C15" i="9"/>
  <c r="C15" i="10"/>
  <c r="C11" i="10"/>
  <c r="I27" i="9"/>
  <c r="E27" i="9"/>
  <c r="L28" i="11" s="1"/>
  <c r="C11" i="9"/>
  <c r="I32" i="8"/>
  <c r="E32" i="8"/>
  <c r="N23" i="11" s="1"/>
  <c r="I32" i="7"/>
  <c r="E32" i="7"/>
  <c r="L23" i="11" s="1"/>
  <c r="E28" i="6"/>
  <c r="N15" i="11" s="1"/>
  <c r="J30" i="2"/>
  <c r="L19" i="11"/>
  <c r="C16" i="2"/>
  <c r="C16" i="8"/>
  <c r="C12" i="8"/>
  <c r="C16" i="7"/>
  <c r="C12" i="7"/>
  <c r="C16" i="6"/>
  <c r="C12" i="6"/>
  <c r="G25" i="10"/>
  <c r="J25" i="10" s="1"/>
  <c r="G24" i="10"/>
  <c r="J24" i="10" s="1"/>
  <c r="G23" i="10"/>
  <c r="J23" i="10" s="1"/>
  <c r="G22" i="10"/>
  <c r="J22" i="10" s="1"/>
  <c r="G21" i="10"/>
  <c r="J21" i="10" s="1"/>
  <c r="G20" i="10"/>
  <c r="J20" i="10"/>
  <c r="G25" i="9"/>
  <c r="J25" i="9" s="1"/>
  <c r="G24" i="9"/>
  <c r="J24" i="9" s="1"/>
  <c r="G23" i="9"/>
  <c r="J23" i="9" s="1"/>
  <c r="G22" i="9"/>
  <c r="J22" i="9" s="1"/>
  <c r="G21" i="9"/>
  <c r="J21" i="9" s="1"/>
  <c r="G20" i="9"/>
  <c r="J20" i="9" s="1"/>
  <c r="G19" i="9"/>
  <c r="J19" i="9" s="1"/>
  <c r="G18" i="9"/>
  <c r="J18" i="9" s="1"/>
  <c r="G30" i="8"/>
  <c r="J30" i="8" s="1"/>
  <c r="G29" i="8"/>
  <c r="J29" i="8" s="1"/>
  <c r="G28" i="8"/>
  <c r="J28" i="8" s="1"/>
  <c r="G27" i="8"/>
  <c r="G30" i="7"/>
  <c r="J30" i="7" s="1"/>
  <c r="G29" i="7"/>
  <c r="J29" i="7"/>
  <c r="G28" i="7"/>
  <c r="J28" i="7" s="1"/>
  <c r="G27" i="7"/>
  <c r="J27" i="7" s="1"/>
  <c r="G26" i="7"/>
  <c r="J26" i="7" s="1"/>
  <c r="G25" i="7"/>
  <c r="J25" i="7" s="1"/>
  <c r="G24" i="7"/>
  <c r="J24" i="7" s="1"/>
  <c r="G23" i="7"/>
  <c r="J23" i="7"/>
  <c r="G22" i="7"/>
  <c r="J22" i="7" s="1"/>
  <c r="G21" i="7"/>
  <c r="J21" i="7"/>
  <c r="G20" i="7"/>
  <c r="G19" i="7"/>
  <c r="J19" i="7" s="1"/>
  <c r="E23" i="2"/>
  <c r="G23" i="2" s="1"/>
  <c r="K23" i="2" s="1"/>
  <c r="K26" i="2"/>
  <c r="K23" i="6" l="1"/>
  <c r="G28" i="6"/>
  <c r="G32" i="7"/>
  <c r="J32" i="7" s="1"/>
  <c r="L24" i="11" s="1"/>
  <c r="G32" i="8"/>
  <c r="J32" i="8" s="1"/>
  <c r="N24" i="11" s="1"/>
  <c r="G27" i="10"/>
  <c r="J27" i="10" s="1"/>
  <c r="N29" i="11" s="1"/>
  <c r="J20" i="7"/>
  <c r="J27" i="8"/>
  <c r="G27" i="9"/>
  <c r="J27" i="9" s="1"/>
  <c r="L29" i="11" s="1"/>
  <c r="E30" i="2"/>
  <c r="L15" i="11" s="1"/>
  <c r="C39" i="2"/>
  <c r="I30" i="2" s="1"/>
  <c r="L18" i="11" s="1"/>
  <c r="G30" i="2"/>
  <c r="J28" i="6"/>
  <c r="N19" i="11" s="1"/>
  <c r="K30" i="2" l="1"/>
  <c r="L16" i="11" s="1"/>
  <c r="L17" i="11" s="1"/>
  <c r="K28" i="6"/>
  <c r="N16" i="11" s="1"/>
  <c r="N17" i="11" s="1"/>
</calcChain>
</file>

<file path=xl/sharedStrings.xml><?xml version="1.0" encoding="utf-8"?>
<sst xmlns="http://schemas.openxmlformats.org/spreadsheetml/2006/main" count="345" uniqueCount="133">
  <si>
    <t>Users Guide: Wat moet u doen? 3 eenvoudige stappen</t>
  </si>
  <si>
    <t>1. Vul eerst de volgende pagina's 2 tot 7 in.</t>
  </si>
  <si>
    <t>2. De bedragen worden automatisch ingevuld op de eerste pagina, door registratie van de opleidingsinspanningen doorheen het jaar in de hierna volgende tabbladen.</t>
  </si>
  <si>
    <t>3. Vul tenslotte de bedragen in op de laatste pagina van de "Sociale Balans" van uw onderneming door de bedragen te hernemen, zoals hieronder getoond.</t>
  </si>
  <si>
    <t>Hebt u tijdens deze procedure een vraag? Klik op de blauwe knop en stel uw vraag aan A. Defauw.</t>
  </si>
  <si>
    <t>Codes</t>
  </si>
  <si>
    <t>Mannen</t>
  </si>
  <si>
    <t>Vrouwen</t>
  </si>
  <si>
    <t>Formele voortgezette beroepsopleidingsinitiatieven ten laste van de werkgever</t>
  </si>
  <si>
    <t>Aantal betrokken werknemers …………………………………………………………………</t>
  </si>
  <si>
    <t>Aantal gevolgde opleidingsuren ………………………………………………………………..</t>
  </si>
  <si>
    <t>Nettokosten voor de onderneming …………………………………………………………….</t>
  </si>
  <si>
    <t>waarvan: brutokosten rechtstreeks verbonden met de opleiding ……………..</t>
  </si>
  <si>
    <t>waarvan: betaalde bijdragen en stortingen ten gunste van collectieve fondsen</t>
  </si>
  <si>
    <t>waarvan: ontvangen subsidies en andere financiële voordelen (af te trekken)</t>
  </si>
  <si>
    <t>Minder formele of informele voortgezette beroepsopleidingsinitiatieven ten laste van de werkgever</t>
  </si>
  <si>
    <t>Aantal betrokken werknemers ………………………………………………………………..</t>
  </si>
  <si>
    <t>Aantal gevolgde opleidingsuren ……………………………………………………………….</t>
  </si>
  <si>
    <t>Nettokosten voor de onderneming ……………………………………………………………</t>
  </si>
  <si>
    <t>Initiële beroepsopleidingsinitiatieven ten laste van de werkgever</t>
  </si>
  <si>
    <t>Users Guide: Wat is een formele opleiding?</t>
  </si>
  <si>
    <t>- Op voorhand gepland + volledig/gedeeltelijk gefinancierd door de onderneming (direct of indirect, b.v. via bijdragen);</t>
  </si>
  <si>
    <t>- Door lesgevers of sprekers ontwikkelde cursussen en stages;</t>
  </si>
  <si>
    <t>- Hoge graad van organisatie door opleider/opleidingsorganisme of onderneming zelf;</t>
  </si>
  <si>
    <t>- Op een plaats duidelijk van de werkplek gescheiden (intern in het bedrijf of extern);</t>
  </si>
  <si>
    <t>- Richt zich tot groep cursisten en vaak met opleidingsattest;</t>
  </si>
  <si>
    <t>- Werkgeversbijdragen aan opleidingsfondsen.</t>
  </si>
  <si>
    <t>Calculator jaarloonkost -&gt; uurloonkost</t>
  </si>
  <si>
    <t>Jaarloonkost all-in</t>
  </si>
  <si>
    <t xml:space="preserve"> Incl. alle kosten: werkgeversbijdragen, 13de maand, dubbel vakantiegeld,...</t>
  </si>
  <si>
    <t>Aantal gewerkte uren</t>
  </si>
  <si>
    <t xml:space="preserve"> Maximaal: 38 u * 52 weken = 1.976 u</t>
  </si>
  <si>
    <t>Uurloonkost</t>
  </si>
  <si>
    <t>Calculator bruto uurloon -&gt; uurloonkost</t>
  </si>
  <si>
    <t>Bruto uurloon</t>
  </si>
  <si>
    <t>Werkgeversbijdragen</t>
  </si>
  <si>
    <r>
      <t xml:space="preserve"> </t>
    </r>
    <r>
      <rPr>
        <sz val="8"/>
        <color indexed="8"/>
        <rFont val="Calibri"/>
        <family val="2"/>
      </rPr>
      <t>±</t>
    </r>
    <r>
      <rPr>
        <sz val="8"/>
        <color indexed="8"/>
        <rFont val="Arial"/>
        <family val="2"/>
      </rPr>
      <t xml:space="preserve"> 33% aan RSZ (afh. van bedrijfsgrootte, zie Sociaal Secretariaat) + andere sociale lasten (fonds bestaanszekerheid,…)</t>
    </r>
  </si>
  <si>
    <t>Mannelijke werknemers*</t>
  </si>
  <si>
    <t>Opleidingsgegevens</t>
  </si>
  <si>
    <t>Bruto opleidingskosten</t>
  </si>
  <si>
    <r>
      <t xml:space="preserve">Subsidies </t>
    </r>
    <r>
      <rPr>
        <sz val="8"/>
        <rFont val="Arial"/>
        <family val="2"/>
      </rPr>
      <t>(fondsen/ overheid)</t>
    </r>
  </si>
  <si>
    <t>Netto opleidings-kosten</t>
  </si>
  <si>
    <t>Naam</t>
  </si>
  <si>
    <t>Nr.</t>
  </si>
  <si>
    <t>Datum</t>
  </si>
  <si>
    <r>
      <t xml:space="preserve">Omschrijving opleiding
</t>
    </r>
    <r>
      <rPr>
        <sz val="8"/>
        <rFont val="Arial"/>
        <family val="2"/>
      </rPr>
      <t>(incl. opleidingen betaald educatief verlof binnen werktijd)</t>
    </r>
  </si>
  <si>
    <t>Opleidings-uren binnen werktijd</t>
  </si>
  <si>
    <t>Uurloon-kost</t>
  </si>
  <si>
    <r>
      <t xml:space="preserve">Loonkost deelnemer </t>
    </r>
    <r>
      <rPr>
        <sz val="8"/>
        <rFont val="Arial"/>
        <family val="2"/>
      </rPr>
      <t>(excl. opleidings-bijdrage)</t>
    </r>
  </si>
  <si>
    <t>Kosten opleiding**</t>
  </si>
  <si>
    <r>
      <t xml:space="preserve">Opleidings-bijdragen </t>
    </r>
    <r>
      <rPr>
        <sz val="8"/>
        <rFont val="Arial"/>
        <family val="2"/>
      </rPr>
      <t>(calculator)</t>
    </r>
  </si>
  <si>
    <t>Jan Janssen</t>
  </si>
  <si>
    <t>Excel</t>
  </si>
  <si>
    <t>Ben Berden</t>
  </si>
  <si>
    <t>Word</t>
  </si>
  <si>
    <t>Peter Peeters</t>
  </si>
  <si>
    <t>Stijn Stijnen</t>
  </si>
  <si>
    <t>Heftruck</t>
  </si>
  <si>
    <t>Rob Robben</t>
  </si>
  <si>
    <t>Bart Peeters</t>
  </si>
  <si>
    <t>Powerpoint</t>
  </si>
  <si>
    <t>Kris Stijnen</t>
  </si>
  <si>
    <t>Paul Paulisen</t>
  </si>
  <si>
    <t>Onderhandelen</t>
  </si>
  <si>
    <t>Ivo Michiels</t>
  </si>
  <si>
    <r>
      <t xml:space="preserve">* Met arbeidsovereenkomst, </t>
    </r>
    <r>
      <rPr>
        <u/>
        <sz val="8"/>
        <color indexed="8"/>
        <rFont val="Arial"/>
        <family val="2"/>
      </rPr>
      <t>niet:</t>
    </r>
    <r>
      <rPr>
        <sz val="8"/>
        <color indexed="8"/>
        <rFont val="Arial"/>
        <family val="2"/>
      </rPr>
      <t xml:space="preserve"> uitzendkrachten, leercontracten, stagiairs, IBO's,…</t>
    </r>
  </si>
  <si>
    <r>
      <t xml:space="preserve">** Steeds directe band met opleiding, </t>
    </r>
    <r>
      <rPr>
        <u/>
        <sz val="8"/>
        <color indexed="8"/>
        <rFont val="Arial"/>
        <family val="2"/>
      </rPr>
      <t>intern:</t>
    </r>
    <r>
      <rPr>
        <sz val="8"/>
        <color indexed="8"/>
        <rFont val="Arial"/>
        <family val="2"/>
      </rPr>
      <t xml:space="preserve"> loonkosten lesgevers/organisatoren, onderhoud en afschrijving lokalen, didactisch materiaal, verplaatsings- en verblijfskosten deelnemers,...</t>
    </r>
  </si>
  <si>
    <r>
      <t xml:space="preserve">** Steeds directe band met opleiding, </t>
    </r>
    <r>
      <rPr>
        <u/>
        <sz val="8"/>
        <color indexed="8"/>
        <rFont val="Arial"/>
        <family val="2"/>
      </rPr>
      <t>extern:</t>
    </r>
    <r>
      <rPr>
        <sz val="8"/>
        <color indexed="8"/>
        <rFont val="Arial"/>
        <family val="2"/>
      </rPr>
      <t xml:space="preserve"> kosten aangerekend door opleidingsorganisme, leermateriaal, verplaatsings- en verblijfskosten deelnemers,…</t>
    </r>
  </si>
  <si>
    <r>
      <t xml:space="preserve">Calculator opleidingsbijdragen mannelijke werknemers: </t>
    </r>
    <r>
      <rPr>
        <b/>
        <sz val="10"/>
        <rFont val="Arial"/>
        <family val="2"/>
      </rPr>
      <t>58032</t>
    </r>
  </si>
  <si>
    <t>Jaarloonkost mannen</t>
  </si>
  <si>
    <t xml:space="preserve"> Dit is het bedrag volgens nieuwe code 1023 van de sociale balans, evenwel enkel voor de mannelijke werknemers</t>
  </si>
  <si>
    <t>Kost excl. opl.bijdrage</t>
  </si>
  <si>
    <t>Opleidingsbijdrage</t>
  </si>
  <si>
    <t xml:space="preserve"> Bijdrage risicogroepen (min. 0,10%), opleidingsbijdragen CAO-afspraken sector/bedrijf, betaald educatief verlof (ter info: 0,05%),…</t>
  </si>
  <si>
    <t>Kost opleidingsbijdragen</t>
  </si>
  <si>
    <t>Vrouwelijke werknemers*</t>
  </si>
  <si>
    <t>Eva Janssen</t>
  </si>
  <si>
    <t>Hilde Berden</t>
  </si>
  <si>
    <t>Leen Peeters</t>
  </si>
  <si>
    <t>Elke Stijnen</t>
  </si>
  <si>
    <t>Chariot élévateur</t>
  </si>
  <si>
    <t>Marie Robben</t>
  </si>
  <si>
    <t>Annie Peeters</t>
  </si>
  <si>
    <t>Catherine Stijnen</t>
  </si>
  <si>
    <r>
      <t xml:space="preserve">Calculator opleidingsbijdragen vrouwelijke werknemers: </t>
    </r>
    <r>
      <rPr>
        <b/>
        <sz val="10"/>
        <rFont val="Arial"/>
        <family val="2"/>
      </rPr>
      <t>58132</t>
    </r>
  </si>
  <si>
    <t>Jaarloonkost vrouwen</t>
  </si>
  <si>
    <t xml:space="preserve"> Dit is het bedrag volgens nieuwe code 1023 van de sociale balans, evenwel enkel voor de vrouwelijke werknemers</t>
  </si>
  <si>
    <t>Users Guide: Wat is een minder formele of informele opleiding?</t>
  </si>
  <si>
    <t>- In principe, op voorhand gepland + volledig/gedeeltelijk gefinancierd door de onderneming ;</t>
  </si>
  <si>
    <t>- Rechtstreeks verband met het werk en de werkplek;</t>
  </si>
  <si>
    <t>- Hoge graad van zelforganisatie door de werknemer(s);</t>
  </si>
  <si>
    <t>- Inhoud opleiding gekozen volgens individuele behoeften werknemer(s) op de werkplek;</t>
  </si>
  <si>
    <r>
      <t xml:space="preserve">- </t>
    </r>
    <r>
      <rPr>
        <u/>
        <sz val="8"/>
        <color indexed="56"/>
        <rFont val="Arial"/>
        <family val="2"/>
      </rPr>
      <t>Bijvoorbeeld</t>
    </r>
    <r>
      <rPr>
        <sz val="8"/>
        <color indexed="56"/>
        <rFont val="Arial"/>
        <family val="2"/>
      </rPr>
      <t>: on-the-job training, begeleiderschap, coaching, opleiding nieuwe werknemers, jobrotatie, uitwisselingen, studiebezoeken, detacheringen, opleidings- of kwaliteitscirkels, zelfstudie (e-learning,…), bijwonen van conferenties, beurzen, lezingen,...;</t>
    </r>
  </si>
  <si>
    <r>
      <t xml:space="preserve">- Bijvoorbeeld </t>
    </r>
    <r>
      <rPr>
        <u/>
        <sz val="8"/>
        <color indexed="56"/>
        <rFont val="Arial"/>
        <family val="2"/>
      </rPr>
      <t>niet</t>
    </r>
    <r>
      <rPr>
        <sz val="8"/>
        <color indexed="56"/>
        <rFont val="Arial"/>
        <family val="2"/>
      </rPr>
      <t>: brainstorming, beleidsinformatiesessies (ondernemingsraad,…), onthaal zonder opleiding van nieuwe werknemers,…</t>
    </r>
  </si>
  <si>
    <t>Omschrijving opleiding</t>
  </si>
  <si>
    <t>Loonkost deelnemer</t>
  </si>
  <si>
    <t>Opleiding nieuwe machine</t>
  </si>
  <si>
    <t>Conferentie veiligheid</t>
  </si>
  <si>
    <t>Klaas Claessen</t>
  </si>
  <si>
    <t>Onthaalopleiding</t>
  </si>
  <si>
    <t>Conferentie sector</t>
  </si>
  <si>
    <t>Piet Pieters</t>
  </si>
  <si>
    <t>Detachering hoofdzetel</t>
  </si>
  <si>
    <r>
      <t>** Steeds directe band met opleiding:</t>
    </r>
    <r>
      <rPr>
        <sz val="8"/>
        <color indexed="8"/>
        <rFont val="Arial"/>
        <family val="2"/>
      </rPr>
      <t xml:space="preserve"> loonkosten opleiders, inschrijvingsgeld, verplaatsings- en verblijfskosten, leermateriaal,...</t>
    </r>
  </si>
  <si>
    <t>Subsidies (fondsen/ overheid)</t>
  </si>
  <si>
    <t>Formation nouvelle machine</t>
  </si>
  <si>
    <t>Conférence sécurité</t>
  </si>
  <si>
    <t>Formation à l'accueil</t>
  </si>
  <si>
    <t>Conférence secteur</t>
  </si>
  <si>
    <t>Users Guide: Wat is een initiële beroepsopleiding?</t>
  </si>
  <si>
    <r>
      <t xml:space="preserve">- B.v.: </t>
    </r>
    <r>
      <rPr>
        <u/>
        <sz val="8"/>
        <color indexed="56"/>
        <rFont val="Arial"/>
        <family val="2"/>
      </rPr>
      <t>alternerend leren en werken, individuele beroepsopleiding (IBO)</t>
    </r>
    <r>
      <rPr>
        <sz val="8"/>
        <color indexed="56"/>
        <rFont val="Arial"/>
        <family val="2"/>
      </rPr>
      <t>, ondernemersopleiding, socio-professioneel inschakelingstraject, middenstandsopleiding,…;</t>
    </r>
  </si>
  <si>
    <t>- Doel is officieel erkend diploma of certificaat te behalen;</t>
  </si>
  <si>
    <t>- Studieactiviteit vormt belangrijkste onderdeel, maar er moet ook een arbeidselement aanwezig zijn;</t>
  </si>
  <si>
    <r>
      <t xml:space="preserve">- Duur van </t>
    </r>
    <r>
      <rPr>
        <u/>
        <sz val="8"/>
        <color indexed="56"/>
        <rFont val="Arial"/>
        <family val="2"/>
      </rPr>
      <t>minimum 6 maanden</t>
    </r>
    <r>
      <rPr>
        <sz val="8"/>
        <color indexed="56"/>
        <rFont val="Arial"/>
        <family val="2"/>
      </rPr>
      <t>;</t>
    </r>
  </si>
  <si>
    <t xml:space="preserve"> Incl. alle kosten: werkgeversbijdragen, dubbel vakantiegeld,...</t>
  </si>
  <si>
    <t>Tarief van de bijdragen aan de RSZ (afh. van bedrijfsgrootte, zie Sociaal Secretariaat) + andere sociale lasten (fonds bestaanszekerheid,…)</t>
  </si>
  <si>
    <t>Opleidings-uren binnen werktijd**</t>
  </si>
  <si>
    <t>Subsidies</t>
  </si>
  <si>
    <t>Jan-okt 2021</t>
  </si>
  <si>
    <t>Leerovereenkomst 10 maanden</t>
  </si>
  <si>
    <t>Jan-Jun 2021</t>
  </si>
  <si>
    <t>IBO 6 maanden</t>
  </si>
  <si>
    <r>
      <t xml:space="preserve">* Met een </t>
    </r>
    <r>
      <rPr>
        <u/>
        <sz val="8"/>
        <color indexed="8"/>
        <rFont val="Arial"/>
        <family val="2"/>
      </rPr>
      <t>leerovereenkomst</t>
    </r>
    <r>
      <rPr>
        <sz val="8"/>
        <color indexed="8"/>
        <rFont val="Arial"/>
        <family val="2"/>
      </rPr>
      <t xml:space="preserve"> (ondernemings- en middenstandsopleidingen), </t>
    </r>
    <r>
      <rPr>
        <u/>
        <sz val="8"/>
        <color indexed="8"/>
        <rFont val="Arial"/>
        <family val="2"/>
      </rPr>
      <t>stagiairs</t>
    </r>
    <r>
      <rPr>
        <sz val="8"/>
        <color indexed="8"/>
        <rFont val="Arial"/>
        <family val="2"/>
      </rPr>
      <t xml:space="preserve">, </t>
    </r>
    <r>
      <rPr>
        <u/>
        <sz val="8"/>
        <color indexed="8"/>
        <rFont val="Arial"/>
        <family val="2"/>
      </rPr>
      <t>opleidingscontract</t>
    </r>
    <r>
      <rPr>
        <sz val="8"/>
        <color indexed="8"/>
        <rFont val="Arial"/>
        <family val="2"/>
      </rPr>
      <t xml:space="preserve"> (b.v. IBO)</t>
    </r>
  </si>
  <si>
    <r>
      <t xml:space="preserve">** Aantal uren dat leerlingen in de onderneming aanwezig zijn (ongeacht hun bijdrage tot productieproces), </t>
    </r>
    <r>
      <rPr>
        <u/>
        <sz val="8"/>
        <color indexed="8"/>
        <rFont val="Arial"/>
        <family val="2"/>
      </rPr>
      <t>niet</t>
    </r>
    <r>
      <rPr>
        <sz val="8"/>
        <color indexed="8"/>
        <rFont val="Arial"/>
        <family val="2"/>
      </rPr>
      <t>: uren buiten de onderneming, b.v. in opleidingsinstelling</t>
    </r>
  </si>
  <si>
    <r>
      <t>** Steeds directe band met opleiding:</t>
    </r>
    <r>
      <rPr>
        <sz val="8"/>
        <color indexed="8"/>
        <rFont val="Arial"/>
        <family val="2"/>
      </rPr>
      <t xml:space="preserve"> loonkosten opleiders en organisatoren, werkingskosten (lokalen, didactisch materiaal,…), inschrijvingsgeld, leermateriaal,...</t>
    </r>
  </si>
  <si>
    <t>Jan-oct 2021</t>
  </si>
  <si>
    <t>Contrat d'apprentissage 10 mois</t>
  </si>
  <si>
    <t>Jan-Juin 2021</t>
  </si>
  <si>
    <t>FPI 6 mois</t>
  </si>
  <si>
    <t>Sociale Balans 2023</t>
  </si>
  <si>
    <t>VBO Tool 2024</t>
  </si>
  <si>
    <t>INLICHTINGEN OVER DE OPLEIDINGEN VOOR DE WERKNEMERS TIJDENS HET BOEKJAAR 2023</t>
  </si>
  <si>
    <t>(in het voorjaar van 2024 te registreren in de "Sociale balans 2023")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</si>
</sst>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&quot;€&quot;\ \-#,##0.00"/>
    <numFmt numFmtId="165" formatCode="0_ ;[Red]\-0\ "/>
    <numFmt numFmtId="166" formatCode="d/mm/yy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u/>
      <sz val="8"/>
      <color indexed="8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b/>
      <sz val="12"/>
      <color indexed="62"/>
      <name val="Mistral"/>
      <family val="4"/>
    </font>
    <font>
      <b/>
      <sz val="9"/>
      <color indexed="8"/>
      <name val="Arial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8.5"/>
      <color indexed="56"/>
      <name val="Arial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i/>
      <sz val="9"/>
      <color indexed="5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9.9948118533890809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3"/>
      </left>
      <right/>
      <top/>
      <bottom/>
      <diagonal/>
    </border>
    <border>
      <left/>
      <right style="thin">
        <color indexed="43"/>
      </right>
      <top/>
      <bottom/>
      <diagonal/>
    </border>
    <border>
      <left style="thin">
        <color indexed="43"/>
      </left>
      <right/>
      <top/>
      <bottom style="thin">
        <color indexed="43"/>
      </bottom>
      <diagonal/>
    </border>
    <border>
      <left style="thin">
        <color indexed="43"/>
      </left>
      <right/>
      <top style="thin">
        <color indexed="43"/>
      </top>
      <bottom/>
      <diagonal/>
    </border>
    <border>
      <left/>
      <right style="thin">
        <color indexed="43"/>
      </right>
      <top style="thin">
        <color indexed="43"/>
      </top>
      <bottom/>
      <diagonal/>
    </border>
    <border>
      <left/>
      <right style="thin">
        <color indexed="43"/>
      </right>
      <top/>
      <bottom style="thin">
        <color indexed="4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2" borderId="0" xfId="0" applyFont="1" applyFill="1"/>
    <xf numFmtId="164" fontId="9" fillId="0" borderId="1" xfId="0" applyNumberFormat="1" applyFont="1" applyBorder="1"/>
    <xf numFmtId="164" fontId="9" fillId="3" borderId="2" xfId="0" applyNumberFormat="1" applyFont="1" applyFill="1" applyBorder="1"/>
    <xf numFmtId="164" fontId="9" fillId="3" borderId="3" xfId="0" applyNumberFormat="1" applyFont="1" applyFill="1" applyBorder="1"/>
    <xf numFmtId="0" fontId="5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  <xf numFmtId="4" fontId="10" fillId="2" borderId="0" xfId="0" applyNumberFormat="1" applyFont="1" applyFill="1"/>
    <xf numFmtId="164" fontId="3" fillId="4" borderId="5" xfId="0" applyNumberFormat="1" applyFont="1" applyFill="1" applyBorder="1"/>
    <xf numFmtId="4" fontId="1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/>
    </xf>
    <xf numFmtId="166" fontId="9" fillId="0" borderId="1" xfId="0" applyNumberFormat="1" applyFont="1" applyBorder="1"/>
    <xf numFmtId="0" fontId="11" fillId="2" borderId="0" xfId="0" applyFont="1" applyFill="1"/>
    <xf numFmtId="0" fontId="3" fillId="2" borderId="0" xfId="0" quotePrefix="1" applyFont="1" applyFill="1"/>
    <xf numFmtId="164" fontId="9" fillId="0" borderId="1" xfId="0" quotePrefix="1" applyNumberFormat="1" applyFont="1" applyBorder="1"/>
    <xf numFmtId="10" fontId="9" fillId="0" borderId="0" xfId="0" applyNumberFormat="1" applyFont="1"/>
    <xf numFmtId="166" fontId="9" fillId="0" borderId="1" xfId="0" quotePrefix="1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1" fillId="2" borderId="0" xfId="0" applyFont="1" applyFill="1"/>
    <xf numFmtId="0" fontId="3" fillId="2" borderId="0" xfId="0" applyFont="1" applyFill="1"/>
    <xf numFmtId="0" fontId="12" fillId="5" borderId="0" xfId="0" applyFont="1" applyFill="1"/>
    <xf numFmtId="0" fontId="9" fillId="6" borderId="0" xfId="0" applyFont="1" applyFill="1"/>
    <xf numFmtId="0" fontId="10" fillId="6" borderId="0" xfId="0" applyFont="1" applyFill="1"/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7" fillId="5" borderId="0" xfId="0" applyFont="1" applyFill="1"/>
    <xf numFmtId="0" fontId="11" fillId="7" borderId="0" xfId="0" applyFont="1" applyFill="1"/>
    <xf numFmtId="0" fontId="9" fillId="7" borderId="0" xfId="0" applyFont="1" applyFill="1"/>
    <xf numFmtId="0" fontId="1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9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64" fontId="10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5" fontId="5" fillId="9" borderId="4" xfId="0" applyNumberFormat="1" applyFont="1" applyFill="1" applyBorder="1" applyAlignment="1">
      <alignment horizontal="center"/>
    </xf>
    <xf numFmtId="165" fontId="5" fillId="9" borderId="1" xfId="0" applyNumberFormat="1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164" fontId="10" fillId="10" borderId="1" xfId="0" applyNumberFormat="1" applyFont="1" applyFill="1" applyBorder="1" applyAlignment="1">
      <alignment horizontal="center"/>
    </xf>
    <xf numFmtId="165" fontId="19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165" fontId="5" fillId="10" borderId="1" xfId="0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5" fontId="19" fillId="8" borderId="1" xfId="0" applyNumberFormat="1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0" fontId="10" fillId="8" borderId="0" xfId="0" applyFont="1" applyFill="1"/>
    <xf numFmtId="0" fontId="9" fillId="8" borderId="0" xfId="0" applyFont="1" applyFill="1"/>
    <xf numFmtId="0" fontId="16" fillId="6" borderId="7" xfId="0" applyFont="1" applyFill="1" applyBorder="1" applyAlignment="1">
      <alignment horizontal="right"/>
    </xf>
    <xf numFmtId="4" fontId="16" fillId="6" borderId="7" xfId="0" applyNumberFormat="1" applyFont="1" applyFill="1" applyBorder="1" applyAlignment="1">
      <alignment horizontal="right"/>
    </xf>
    <xf numFmtId="4" fontId="16" fillId="6" borderId="11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center"/>
    </xf>
    <xf numFmtId="0" fontId="11" fillId="0" borderId="0" xfId="0" applyFont="1"/>
    <xf numFmtId="0" fontId="11" fillId="5" borderId="0" xfId="0" applyFont="1" applyFill="1"/>
    <xf numFmtId="0" fontId="21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7" fillId="0" borderId="1" xfId="0" applyFont="1" applyBorder="1"/>
    <xf numFmtId="166" fontId="27" fillId="0" borderId="1" xfId="0" applyNumberFormat="1" applyFont="1" applyBorder="1"/>
    <xf numFmtId="164" fontId="27" fillId="0" borderId="1" xfId="0" applyNumberFormat="1" applyFont="1" applyBorder="1"/>
    <xf numFmtId="164" fontId="27" fillId="0" borderId="1" xfId="0" quotePrefix="1" applyNumberFormat="1" applyFont="1" applyBorder="1"/>
    <xf numFmtId="164" fontId="27" fillId="3" borderId="2" xfId="0" applyNumberFormat="1" applyFont="1" applyFill="1" applyBorder="1"/>
    <xf numFmtId="164" fontId="27" fillId="3" borderId="3" xfId="0" applyNumberFormat="1" applyFont="1" applyFill="1" applyBorder="1"/>
    <xf numFmtId="0" fontId="7" fillId="5" borderId="0" xfId="0" quotePrefix="1" applyFont="1" applyFill="1"/>
    <xf numFmtId="164" fontId="9" fillId="0" borderId="0" xfId="0" applyNumberFormat="1" applyFont="1"/>
    <xf numFmtId="0" fontId="2" fillId="11" borderId="0" xfId="0" applyFont="1" applyFill="1"/>
    <xf numFmtId="0" fontId="18" fillId="11" borderId="0" xfId="0" applyFont="1" applyFill="1"/>
    <xf numFmtId="164" fontId="28" fillId="11" borderId="5" xfId="0" applyNumberFormat="1" applyFont="1" applyFill="1" applyBorder="1"/>
    <xf numFmtId="164" fontId="27" fillId="11" borderId="2" xfId="0" applyNumberFormat="1" applyFont="1" applyFill="1" applyBorder="1"/>
    <xf numFmtId="4" fontId="29" fillId="11" borderId="12" xfId="0" applyNumberFormat="1" applyFont="1" applyFill="1" applyBorder="1" applyAlignment="1">
      <alignment horizontal="center"/>
    </xf>
    <xf numFmtId="4" fontId="29" fillId="11" borderId="1" xfId="0" applyNumberFormat="1" applyFont="1" applyFill="1" applyBorder="1" applyAlignment="1">
      <alignment horizontal="center"/>
    </xf>
    <xf numFmtId="0" fontId="2" fillId="2" borderId="0" xfId="0" quotePrefix="1" applyFont="1" applyFill="1"/>
    <xf numFmtId="164" fontId="2" fillId="2" borderId="5" xfId="0" applyNumberFormat="1" applyFont="1" applyFill="1" applyBorder="1"/>
    <xf numFmtId="4" fontId="2" fillId="2" borderId="5" xfId="0" applyNumberFormat="1" applyFont="1" applyFill="1" applyBorder="1"/>
    <xf numFmtId="9" fontId="2" fillId="2" borderId="5" xfId="0" applyNumberFormat="1" applyFont="1" applyFill="1" applyBorder="1"/>
    <xf numFmtId="164" fontId="2" fillId="4" borderId="5" xfId="0" applyNumberFormat="1" applyFont="1" applyFill="1" applyBorder="1"/>
    <xf numFmtId="0" fontId="2" fillId="2" borderId="0" xfId="0" applyFont="1" applyFill="1"/>
    <xf numFmtId="10" fontId="2" fillId="2" borderId="5" xfId="0" applyNumberFormat="1" applyFont="1" applyFill="1" applyBorder="1"/>
    <xf numFmtId="0" fontId="2" fillId="2" borderId="0" xfId="0" quotePrefix="1" applyFont="1" applyFill="1" applyAlignment="1">
      <alignment horizontal="left" vertical="top" wrapText="1"/>
    </xf>
    <xf numFmtId="0" fontId="9" fillId="6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10" fillId="9" borderId="0" xfId="0" applyFont="1" applyFill="1" applyAlignment="1">
      <alignment horizontal="center" vertical="top" wrapText="1"/>
    </xf>
    <xf numFmtId="0" fontId="23" fillId="5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5" borderId="0" xfId="0" applyFont="1" applyFill="1" applyAlignment="1">
      <alignment horizontal="left" vertical="center" wrapText="1"/>
    </xf>
    <xf numFmtId="0" fontId="18" fillId="9" borderId="0" xfId="0" applyFont="1" applyFill="1" applyAlignment="1">
      <alignment horizontal="left" vertical="top" wrapText="1"/>
    </xf>
    <xf numFmtId="4" fontId="10" fillId="4" borderId="12" xfId="0" applyNumberFormat="1" applyFont="1" applyFill="1" applyBorder="1" applyAlignment="1">
      <alignment horizontal="center"/>
    </xf>
    <xf numFmtId="4" fontId="10" fillId="4" borderId="13" xfId="0" applyNumberFormat="1" applyFont="1" applyFill="1" applyBorder="1" applyAlignment="1">
      <alignment horizontal="center"/>
    </xf>
    <xf numFmtId="165" fontId="5" fillId="9" borderId="12" xfId="0" applyNumberFormat="1" applyFont="1" applyFill="1" applyBorder="1" applyAlignment="1">
      <alignment horizontal="center"/>
    </xf>
    <xf numFmtId="165" fontId="5" fillId="9" borderId="13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5" borderId="0" xfId="0" quotePrefix="1" applyFont="1" applyFill="1" applyAlignment="1">
      <alignment horizontal="left" vertical="top" wrapText="1"/>
    </xf>
    <xf numFmtId="4" fontId="29" fillId="11" borderId="12" xfId="0" applyNumberFormat="1" applyFont="1" applyFill="1" applyBorder="1" applyAlignment="1">
      <alignment horizontal="center"/>
    </xf>
    <xf numFmtId="4" fontId="29" fillId="11" borderId="13" xfId="0" applyNumberFormat="1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165" fontId="19" fillId="10" borderId="12" xfId="0" applyNumberFormat="1" applyFont="1" applyFill="1" applyBorder="1" applyAlignment="1">
      <alignment horizontal="center"/>
    </xf>
    <xf numFmtId="165" fontId="19" fillId="10" borderId="13" xfId="0" applyNumberFormat="1" applyFont="1" applyFill="1" applyBorder="1" applyAlignment="1">
      <alignment horizontal="center"/>
    </xf>
    <xf numFmtId="0" fontId="7" fillId="5" borderId="0" xfId="0" quotePrefix="1" applyFont="1" applyFill="1" applyAlignment="1">
      <alignment horizontal="left" vertical="center" wrapText="1"/>
    </xf>
    <xf numFmtId="165" fontId="19" fillId="8" borderId="12" xfId="0" applyNumberFormat="1" applyFont="1" applyFill="1" applyBorder="1" applyAlignment="1">
      <alignment horizontal="center"/>
    </xf>
    <xf numFmtId="165" fontId="19" fillId="8" borderId="13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mailto:ald@vbo-feb.be?subject=Vraag%20Sociale%20Balans%202023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4</xdr:row>
      <xdr:rowOff>190500</xdr:rowOff>
    </xdr:from>
    <xdr:to>
      <xdr:col>11</xdr:col>
      <xdr:colOff>714374</xdr:colOff>
      <xdr:row>5</xdr:row>
      <xdr:rowOff>152400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19799" y="1038225"/>
          <a:ext cx="619125" cy="2857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100"/>
            <a:t>Vraag</a:t>
          </a:r>
        </a:p>
      </xdr:txBody>
    </xdr:sp>
    <xdr:clientData/>
  </xdr:twoCellAnchor>
  <xdr:twoCellAnchor editAs="oneCell">
    <xdr:from>
      <xdr:col>11</xdr:col>
      <xdr:colOff>685800</xdr:colOff>
      <xdr:row>0</xdr:row>
      <xdr:rowOff>1</xdr:rowOff>
    </xdr:from>
    <xdr:to>
      <xdr:col>14</xdr:col>
      <xdr:colOff>467845</xdr:colOff>
      <xdr:row>4</xdr:row>
      <xdr:rowOff>171195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62E674-4FD3-4B51-92DA-D1BDC6F0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558800</xdr:colOff>
      <xdr:row>0</xdr:row>
      <xdr:rowOff>0</xdr:rowOff>
    </xdr:from>
    <xdr:to>
      <xdr:col>10</xdr:col>
      <xdr:colOff>486895</xdr:colOff>
      <xdr:row>6</xdr:row>
      <xdr:rowOff>12444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4E8200-D6C3-476E-BCBB-208E502F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050" y="0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0</xdr:rowOff>
    </xdr:from>
    <xdr:to>
      <xdr:col>10</xdr:col>
      <xdr:colOff>499595</xdr:colOff>
      <xdr:row>6</xdr:row>
      <xdr:rowOff>6094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C2E8D4-344F-4D69-BA0C-BE3724E5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</xdr:colOff>
      <xdr:row>0</xdr:row>
      <xdr:rowOff>0</xdr:rowOff>
    </xdr:from>
    <xdr:to>
      <xdr:col>10</xdr:col>
      <xdr:colOff>4295</xdr:colOff>
      <xdr:row>5</xdr:row>
      <xdr:rowOff>171194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A400C-7440-4A6A-B437-777AA04D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400" y="0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677395</xdr:colOff>
      <xdr:row>5</xdr:row>
      <xdr:rowOff>171194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734A82-AF58-4D23-B6C2-63F77E8E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0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0</xdr:rowOff>
    </xdr:from>
    <xdr:to>
      <xdr:col>9</xdr:col>
      <xdr:colOff>766295</xdr:colOff>
      <xdr:row>5</xdr:row>
      <xdr:rowOff>25144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6118F6-911E-4C5E-ADC9-45A1E89E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0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</xdr:colOff>
      <xdr:row>0</xdr:row>
      <xdr:rowOff>0</xdr:rowOff>
    </xdr:from>
    <xdr:to>
      <xdr:col>9</xdr:col>
      <xdr:colOff>677395</xdr:colOff>
      <xdr:row>5</xdr:row>
      <xdr:rowOff>18794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FB3464-2FA3-43FB-B189-6F72B681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0"/>
          <a:ext cx="2175995" cy="97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O38"/>
  <sheetViews>
    <sheetView tabSelected="1" zoomScaleNormal="100" workbookViewId="0">
      <selection activeCell="Q13" sqref="Q13"/>
    </sheetView>
  </sheetViews>
  <sheetFormatPr defaultColWidth="9.140625" defaultRowHeight="12.75" x14ac:dyDescent="0.2"/>
  <cols>
    <col min="1" max="1" width="6.5703125" style="1" customWidth="1"/>
    <col min="2" max="9" width="9.140625" style="1" customWidth="1"/>
    <col min="10" max="10" width="2.140625" style="1" customWidth="1"/>
    <col min="11" max="11" width="7" style="1" customWidth="1"/>
    <col min="12" max="12" width="12.85546875" style="1" customWidth="1"/>
    <col min="13" max="13" width="9.140625" style="1" customWidth="1"/>
    <col min="14" max="14" width="12.28515625" style="1" customWidth="1"/>
    <col min="15" max="15" width="7.140625" style="1" customWidth="1"/>
    <col min="16" max="16384" width="9.1406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/>
      <c r="B2" s="36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3"/>
      <c r="M2" s="3"/>
      <c r="N2" s="3"/>
      <c r="O2" s="3"/>
    </row>
    <row r="3" spans="1:15" x14ac:dyDescent="0.2">
      <c r="A3" s="3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3"/>
      <c r="M3" s="3"/>
      <c r="N3" s="3"/>
      <c r="O3" s="3"/>
    </row>
    <row r="4" spans="1:15" ht="25.15" customHeight="1" x14ac:dyDescent="0.2">
      <c r="A4" s="3"/>
      <c r="B4" s="96" t="s">
        <v>2</v>
      </c>
      <c r="C4" s="96"/>
      <c r="D4" s="96"/>
      <c r="E4" s="96"/>
      <c r="F4" s="96"/>
      <c r="G4" s="96"/>
      <c r="H4" s="96"/>
      <c r="I4" s="96"/>
      <c r="J4" s="96"/>
      <c r="K4" s="96"/>
      <c r="L4" s="3"/>
      <c r="M4" s="3"/>
      <c r="N4" s="3"/>
      <c r="O4" s="3"/>
    </row>
    <row r="5" spans="1:15" ht="25.5" customHeight="1" x14ac:dyDescent="0.2">
      <c r="A5" s="3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3"/>
      <c r="M5" s="97" t="s">
        <v>129</v>
      </c>
      <c r="N5" s="97"/>
      <c r="O5" s="3"/>
    </row>
    <row r="6" spans="1:15" x14ac:dyDescent="0.2">
      <c r="A6" s="3"/>
      <c r="B6" s="99" t="s">
        <v>4</v>
      </c>
      <c r="C6" s="99"/>
      <c r="D6" s="99"/>
      <c r="E6" s="99"/>
      <c r="F6" s="99"/>
      <c r="G6" s="99"/>
      <c r="H6" s="99"/>
      <c r="I6" s="99"/>
      <c r="J6" s="99"/>
      <c r="K6" s="99"/>
      <c r="L6" s="3"/>
      <c r="M6" s="98" t="s">
        <v>130</v>
      </c>
      <c r="N6" s="98"/>
      <c r="O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65"/>
      <c r="N7" s="65"/>
      <c r="O7" s="3"/>
    </row>
    <row r="8" spans="1:15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">
      <c r="A9" s="26"/>
      <c r="B9" s="27" t="s">
        <v>131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">
      <c r="A10" s="26"/>
      <c r="B10" s="26" t="s">
        <v>132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33" t="s">
        <v>5</v>
      </c>
      <c r="L12" s="34" t="s">
        <v>6</v>
      </c>
      <c r="M12" s="33" t="s">
        <v>5</v>
      </c>
      <c r="N12" s="34" t="s">
        <v>7</v>
      </c>
      <c r="O12" s="26"/>
    </row>
    <row r="13" spans="1:15" ht="13.5" customHeight="1" x14ac:dyDescent="0.2">
      <c r="A13" s="26"/>
      <c r="B13" s="95" t="s">
        <v>8</v>
      </c>
      <c r="C13" s="95"/>
      <c r="D13" s="95"/>
      <c r="E13" s="95"/>
      <c r="F13" s="95"/>
      <c r="G13" s="95"/>
      <c r="H13" s="95"/>
      <c r="I13" s="95"/>
      <c r="J13" s="26"/>
      <c r="K13" s="30"/>
      <c r="L13" s="31"/>
      <c r="M13" s="30"/>
      <c r="N13" s="31"/>
      <c r="O13" s="26"/>
    </row>
    <row r="14" spans="1:15" ht="15" x14ac:dyDescent="0.25">
      <c r="A14" s="26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30">
        <v>5801</v>
      </c>
      <c r="L14" s="62">
        <f>'Formeel Mannen'!B30</f>
        <v>9</v>
      </c>
      <c r="M14" s="30">
        <v>5811</v>
      </c>
      <c r="N14" s="62">
        <f>'Formeel Vrouwen'!B28</f>
        <v>7</v>
      </c>
      <c r="O14" s="26"/>
    </row>
    <row r="15" spans="1:15" ht="15" x14ac:dyDescent="0.25">
      <c r="A15" s="26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30">
        <v>5802</v>
      </c>
      <c r="L15" s="62">
        <f>'Formeel Mannen'!E30</f>
        <v>83.999999999999986</v>
      </c>
      <c r="M15" s="30">
        <v>5812</v>
      </c>
      <c r="N15" s="62">
        <f>'Formeel Vrouwen'!E28</f>
        <v>75.999999999999986</v>
      </c>
      <c r="O15" s="26"/>
    </row>
    <row r="16" spans="1:15" ht="15" x14ac:dyDescent="0.25">
      <c r="A16" s="26"/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30">
        <v>5803</v>
      </c>
      <c r="L16" s="63">
        <f>'Formeel Mannen'!K30</f>
        <v>6968.6570144782827</v>
      </c>
      <c r="M16" s="30">
        <v>5813</v>
      </c>
      <c r="N16" s="63">
        <f>'Formeel Vrouwen'!K28</f>
        <v>5608.8966550174737</v>
      </c>
      <c r="O16" s="26"/>
    </row>
    <row r="17" spans="1:15" ht="15" x14ac:dyDescent="0.25">
      <c r="A17" s="26"/>
      <c r="B17" s="26"/>
      <c r="C17" s="26" t="s">
        <v>12</v>
      </c>
      <c r="D17" s="26"/>
      <c r="E17" s="26"/>
      <c r="F17" s="26"/>
      <c r="G17" s="26"/>
      <c r="H17" s="26"/>
      <c r="I17" s="26"/>
      <c r="J17" s="26"/>
      <c r="K17" s="30">
        <v>58031</v>
      </c>
      <c r="L17" s="63">
        <f>L16-L18+L19</f>
        <v>5970.9036445332003</v>
      </c>
      <c r="M17" s="30">
        <v>58131</v>
      </c>
      <c r="N17" s="63">
        <f>N16-N18+N19</f>
        <v>4611.1432850723913</v>
      </c>
      <c r="O17" s="26"/>
    </row>
    <row r="18" spans="1:15" ht="12.75" customHeight="1" x14ac:dyDescent="0.25">
      <c r="A18" s="26"/>
      <c r="B18" s="26"/>
      <c r="C18" s="93" t="s">
        <v>13</v>
      </c>
      <c r="D18" s="93"/>
      <c r="E18" s="93"/>
      <c r="F18" s="93"/>
      <c r="G18" s="93"/>
      <c r="H18" s="93"/>
      <c r="I18" s="93"/>
      <c r="J18" s="26"/>
      <c r="K18" s="30">
        <v>58032</v>
      </c>
      <c r="L18" s="63">
        <f>'Formeel Mannen'!I30</f>
        <v>1497.7533699450823</v>
      </c>
      <c r="M18" s="30">
        <v>58132</v>
      </c>
      <c r="N18" s="63">
        <f>'Formeel Vrouwen'!I28</f>
        <v>1497.7533699450823</v>
      </c>
      <c r="O18" s="26"/>
    </row>
    <row r="19" spans="1:15" ht="14.25" customHeight="1" x14ac:dyDescent="0.25">
      <c r="A19" s="26"/>
      <c r="B19" s="26"/>
      <c r="C19" s="93" t="s">
        <v>14</v>
      </c>
      <c r="D19" s="93"/>
      <c r="E19" s="93"/>
      <c r="F19" s="93"/>
      <c r="G19" s="93"/>
      <c r="H19" s="93"/>
      <c r="I19" s="93"/>
      <c r="J19" s="26"/>
      <c r="K19" s="30">
        <v>58033</v>
      </c>
      <c r="L19" s="63">
        <f>'Formeel Mannen'!J30</f>
        <v>500</v>
      </c>
      <c r="M19" s="30">
        <v>58133</v>
      </c>
      <c r="N19" s="63">
        <f>'Formeel Vrouwen'!J28</f>
        <v>500</v>
      </c>
      <c r="O19" s="26"/>
    </row>
    <row r="20" spans="1:15" ht="1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30"/>
      <c r="L20" s="35"/>
      <c r="M20" s="30"/>
      <c r="N20" s="35"/>
      <c r="O20" s="26"/>
    </row>
    <row r="21" spans="1:15" ht="29.25" customHeight="1" x14ac:dyDescent="0.25">
      <c r="A21" s="26"/>
      <c r="B21" s="94" t="s">
        <v>15</v>
      </c>
      <c r="C21" s="94"/>
      <c r="D21" s="94"/>
      <c r="E21" s="94"/>
      <c r="F21" s="94"/>
      <c r="G21" s="94"/>
      <c r="H21" s="94"/>
      <c r="I21" s="94"/>
      <c r="J21" s="26"/>
      <c r="K21" s="30"/>
      <c r="L21" s="35"/>
      <c r="M21" s="30"/>
      <c r="N21" s="35"/>
      <c r="O21" s="26"/>
    </row>
    <row r="22" spans="1:15" ht="15" x14ac:dyDescent="0.25">
      <c r="A22" s="26"/>
      <c r="B22" s="26" t="s">
        <v>16</v>
      </c>
      <c r="C22" s="26"/>
      <c r="D22" s="26"/>
      <c r="E22" s="26"/>
      <c r="F22" s="26"/>
      <c r="G22" s="26"/>
      <c r="H22" s="26"/>
      <c r="I22" s="26"/>
      <c r="J22" s="26"/>
      <c r="K22" s="30">
        <v>5821</v>
      </c>
      <c r="L22" s="62">
        <f>'Informeel Mannen'!B32</f>
        <v>10</v>
      </c>
      <c r="M22" s="30">
        <v>5831</v>
      </c>
      <c r="N22" s="62">
        <f>'Informeel Vrouwen'!B32</f>
        <v>7</v>
      </c>
      <c r="O22" s="26"/>
    </row>
    <row r="23" spans="1:15" ht="15" x14ac:dyDescent="0.25">
      <c r="A23" s="26"/>
      <c r="B23" s="26" t="s">
        <v>17</v>
      </c>
      <c r="C23" s="26"/>
      <c r="D23" s="26"/>
      <c r="E23" s="26"/>
      <c r="F23" s="26"/>
      <c r="G23" s="26"/>
      <c r="H23" s="26"/>
      <c r="I23" s="26"/>
      <c r="J23" s="26"/>
      <c r="K23" s="30">
        <v>5822</v>
      </c>
      <c r="L23" s="62">
        <f>'Informeel Mannen'!E32</f>
        <v>131</v>
      </c>
      <c r="M23" s="30">
        <v>5832</v>
      </c>
      <c r="N23" s="62">
        <f>'Informeel Vrouwen'!E32</f>
        <v>67</v>
      </c>
      <c r="O23" s="26"/>
    </row>
    <row r="24" spans="1:15" ht="15" x14ac:dyDescent="0.25">
      <c r="A24" s="26"/>
      <c r="B24" s="26" t="s">
        <v>18</v>
      </c>
      <c r="C24" s="26"/>
      <c r="D24" s="26"/>
      <c r="E24" s="26"/>
      <c r="F24" s="26"/>
      <c r="G24" s="26"/>
      <c r="H24" s="26"/>
      <c r="I24" s="26"/>
      <c r="J24" s="26"/>
      <c r="K24" s="30">
        <v>5823</v>
      </c>
      <c r="L24" s="63">
        <f>'Informeel Mannen'!J32</f>
        <v>4790.76</v>
      </c>
      <c r="M24" s="30">
        <v>5833</v>
      </c>
      <c r="N24" s="63">
        <f>'Informeel Vrouwen'!J32</f>
        <v>2269.3200000000002</v>
      </c>
      <c r="O24" s="26"/>
    </row>
    <row r="25" spans="1:15" ht="1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30"/>
      <c r="L25" s="35"/>
      <c r="M25" s="30"/>
      <c r="N25" s="35"/>
      <c r="O25" s="26"/>
    </row>
    <row r="26" spans="1:15" ht="15" x14ac:dyDescent="0.25">
      <c r="A26" s="26"/>
      <c r="B26" s="60" t="s">
        <v>19</v>
      </c>
      <c r="C26" s="61"/>
      <c r="D26" s="61"/>
      <c r="E26" s="61"/>
      <c r="F26" s="61"/>
      <c r="G26" s="61"/>
      <c r="H26" s="61"/>
      <c r="I26" s="61"/>
      <c r="J26" s="26"/>
      <c r="K26" s="30"/>
      <c r="L26" s="35"/>
      <c r="M26" s="30"/>
      <c r="N26" s="35"/>
      <c r="O26" s="26"/>
    </row>
    <row r="27" spans="1:15" ht="15" x14ac:dyDescent="0.25">
      <c r="A27" s="26"/>
      <c r="B27" s="26" t="s">
        <v>16</v>
      </c>
      <c r="C27" s="26"/>
      <c r="D27" s="26"/>
      <c r="E27" s="26"/>
      <c r="F27" s="26"/>
      <c r="G27" s="26"/>
      <c r="H27" s="26"/>
      <c r="I27" s="26"/>
      <c r="J27" s="26"/>
      <c r="K27" s="30">
        <v>5841</v>
      </c>
      <c r="L27" s="62">
        <f>'Initieel Mannen'!B27</f>
        <v>2</v>
      </c>
      <c r="M27" s="30">
        <v>5851</v>
      </c>
      <c r="N27" s="62">
        <f>'Initieel Vrouwen'!B27</f>
        <v>2</v>
      </c>
      <c r="O27" s="26"/>
    </row>
    <row r="28" spans="1:15" ht="15" x14ac:dyDescent="0.25">
      <c r="A28" s="26"/>
      <c r="B28" s="26" t="s">
        <v>17</v>
      </c>
      <c r="C28" s="26"/>
      <c r="D28" s="26"/>
      <c r="E28" s="26"/>
      <c r="F28" s="26"/>
      <c r="G28" s="26"/>
      <c r="H28" s="26"/>
      <c r="I28" s="26"/>
      <c r="J28" s="26"/>
      <c r="K28" s="30">
        <v>5842</v>
      </c>
      <c r="L28" s="62">
        <f>'Initieel Mannen'!E27</f>
        <v>2212</v>
      </c>
      <c r="M28" s="30">
        <v>5852</v>
      </c>
      <c r="N28" s="62">
        <f>'Initieel Vrouwen'!E27</f>
        <v>2212</v>
      </c>
      <c r="O28" s="26"/>
    </row>
    <row r="29" spans="1:15" ht="15" x14ac:dyDescent="0.25">
      <c r="A29" s="26"/>
      <c r="B29" s="26" t="s">
        <v>18</v>
      </c>
      <c r="C29" s="26"/>
      <c r="D29" s="26"/>
      <c r="E29" s="26"/>
      <c r="F29" s="26"/>
      <c r="G29" s="26"/>
      <c r="H29" s="26"/>
      <c r="I29" s="26"/>
      <c r="J29" s="26"/>
      <c r="K29" s="32">
        <v>5843</v>
      </c>
      <c r="L29" s="64">
        <f>'Initieel Mannen'!J27</f>
        <v>20186.239999999998</v>
      </c>
      <c r="M29" s="32">
        <v>5853</v>
      </c>
      <c r="N29" s="64">
        <f>'Initieel Vrouwen'!J27</f>
        <v>20186.239999999998</v>
      </c>
      <c r="O29" s="26"/>
    </row>
    <row r="30" spans="1:15" ht="16.5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8"/>
      <c r="L30" s="29"/>
      <c r="M30" s="28"/>
      <c r="N30" s="29"/>
      <c r="O30" s="26"/>
    </row>
    <row r="31" spans="1:1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3"/>
    </row>
  </sheetData>
  <mergeCells count="9">
    <mergeCell ref="C19:I19"/>
    <mergeCell ref="B21:I21"/>
    <mergeCell ref="B13:I13"/>
    <mergeCell ref="B4:K4"/>
    <mergeCell ref="M5:N5"/>
    <mergeCell ref="M6:N6"/>
    <mergeCell ref="B5:K5"/>
    <mergeCell ref="B6:K6"/>
    <mergeCell ref="C18:I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K41"/>
  <sheetViews>
    <sheetView zoomScaleNormal="100" workbookViewId="0">
      <selection activeCell="I9" sqref="I9"/>
    </sheetView>
  </sheetViews>
  <sheetFormatPr defaultColWidth="9.140625" defaultRowHeight="12.75" x14ac:dyDescent="0.2"/>
  <cols>
    <col min="1" max="1" width="16.28515625" style="1" customWidth="1"/>
    <col min="2" max="2" width="5.7109375" style="1" customWidth="1"/>
    <col min="3" max="3" width="12" style="1" customWidth="1"/>
    <col min="4" max="4" width="24.42578125" style="1" customWidth="1"/>
    <col min="5" max="5" width="10.5703125" style="1" customWidth="1"/>
    <col min="6" max="6" width="9.42578125" style="1" bestFit="1" customWidth="1"/>
    <col min="7" max="7" width="10.140625" style="1" customWidth="1"/>
    <col min="8" max="10" width="10.7109375" style="1" bestFit="1" customWidth="1"/>
    <col min="11" max="11" width="10.85546875" style="1" bestFit="1" customWidth="1"/>
    <col min="12" max="16384" width="9.140625" style="1"/>
  </cols>
  <sheetData>
    <row r="1" spans="1:11" x14ac:dyDescent="0.2">
      <c r="A1" s="36" t="s">
        <v>20</v>
      </c>
      <c r="B1" s="67"/>
      <c r="C1" s="67"/>
      <c r="D1" s="67"/>
      <c r="E1" s="67"/>
      <c r="F1" s="67"/>
      <c r="G1" s="67"/>
      <c r="H1" s="66"/>
      <c r="I1" s="66"/>
    </row>
    <row r="2" spans="1:11" s="3" customFormat="1" x14ac:dyDescent="0.2">
      <c r="A2" s="68" t="s">
        <v>21</v>
      </c>
      <c r="B2" s="68"/>
      <c r="C2" s="68"/>
      <c r="D2" s="68"/>
      <c r="E2" s="68"/>
      <c r="F2" s="68"/>
      <c r="G2" s="68"/>
      <c r="H2" s="17"/>
      <c r="I2" s="17"/>
    </row>
    <row r="3" spans="1:11" x14ac:dyDescent="0.2">
      <c r="A3" s="112" t="s">
        <v>22</v>
      </c>
      <c r="B3" s="112"/>
      <c r="C3" s="112"/>
      <c r="D3" s="112"/>
      <c r="E3" s="112"/>
      <c r="F3" s="112"/>
      <c r="G3" s="112"/>
      <c r="H3" s="17"/>
      <c r="I3" s="17"/>
      <c r="J3" s="3"/>
      <c r="K3" s="3"/>
    </row>
    <row r="4" spans="1:11" x14ac:dyDescent="0.2">
      <c r="A4" s="112" t="s">
        <v>23</v>
      </c>
      <c r="B4" s="112"/>
      <c r="C4" s="112"/>
      <c r="D4" s="112"/>
      <c r="E4" s="112"/>
      <c r="F4" s="112"/>
      <c r="G4" s="112"/>
      <c r="H4" s="17"/>
      <c r="I4" s="17"/>
      <c r="J4" s="3"/>
      <c r="K4" s="3"/>
    </row>
    <row r="5" spans="1:11" x14ac:dyDescent="0.2">
      <c r="A5" s="68" t="s">
        <v>24</v>
      </c>
      <c r="B5" s="68"/>
      <c r="C5" s="68"/>
      <c r="D5" s="68"/>
      <c r="E5" s="68"/>
      <c r="F5" s="68"/>
      <c r="G5" s="68"/>
      <c r="H5" s="17"/>
      <c r="I5" s="17"/>
      <c r="J5" s="3"/>
      <c r="K5" s="3"/>
    </row>
    <row r="6" spans="1:11" x14ac:dyDescent="0.2">
      <c r="A6" s="112" t="s">
        <v>25</v>
      </c>
      <c r="B6" s="112"/>
      <c r="C6" s="112"/>
      <c r="D6" s="112"/>
      <c r="E6" s="112"/>
      <c r="F6" s="112"/>
      <c r="G6" s="112"/>
      <c r="H6" s="17"/>
      <c r="I6" s="17"/>
      <c r="J6" s="3"/>
      <c r="K6" s="3"/>
    </row>
    <row r="7" spans="1:11" x14ac:dyDescent="0.2">
      <c r="A7" s="112" t="s">
        <v>26</v>
      </c>
      <c r="B7" s="112"/>
      <c r="C7" s="112"/>
      <c r="D7" s="112"/>
      <c r="E7" s="112"/>
      <c r="F7" s="112"/>
      <c r="G7" s="112"/>
      <c r="H7" s="17"/>
      <c r="I7" s="97" t="s">
        <v>129</v>
      </c>
      <c r="J7" s="97"/>
      <c r="K7" s="3"/>
    </row>
    <row r="8" spans="1:11" x14ac:dyDescent="0.2">
      <c r="A8" s="85"/>
      <c r="B8" s="17"/>
      <c r="C8" s="17"/>
      <c r="D8" s="17"/>
      <c r="E8" s="17"/>
      <c r="F8" s="17"/>
      <c r="G8" s="17"/>
      <c r="H8" s="17"/>
      <c r="I8" s="98" t="s">
        <v>130</v>
      </c>
      <c r="J8" s="98"/>
      <c r="K8" s="3"/>
    </row>
    <row r="9" spans="1:11" ht="13.5" thickBot="1" x14ac:dyDescent="0.25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8"/>
      <c r="K9" s="38"/>
    </row>
    <row r="10" spans="1:11" ht="13.5" thickBot="1" x14ac:dyDescent="0.25">
      <c r="A10" s="80" t="s">
        <v>28</v>
      </c>
      <c r="B10" s="80"/>
      <c r="C10" s="86">
        <v>25000</v>
      </c>
      <c r="D10" s="79" t="s">
        <v>29</v>
      </c>
      <c r="E10" s="79"/>
      <c r="F10" s="79"/>
      <c r="G10" s="79"/>
      <c r="H10" s="79"/>
      <c r="I10" s="79"/>
      <c r="J10" s="79"/>
      <c r="K10" s="79"/>
    </row>
    <row r="11" spans="1:11" ht="13.5" thickBot="1" x14ac:dyDescent="0.25">
      <c r="A11" s="80" t="s">
        <v>30</v>
      </c>
      <c r="B11" s="80"/>
      <c r="C11" s="87">
        <v>1500</v>
      </c>
      <c r="D11" s="79" t="s">
        <v>31</v>
      </c>
      <c r="E11" s="79"/>
      <c r="F11" s="79"/>
      <c r="G11" s="79"/>
      <c r="H11" s="79"/>
      <c r="I11" s="79"/>
      <c r="J11" s="79"/>
      <c r="K11" s="79"/>
    </row>
    <row r="12" spans="1:11" ht="13.5" thickBot="1" x14ac:dyDescent="0.25">
      <c r="A12" s="80" t="s">
        <v>32</v>
      </c>
      <c r="B12" s="80"/>
      <c r="C12" s="11">
        <f>$C$10/$C$11</f>
        <v>16.666666666666668</v>
      </c>
      <c r="D12" s="79"/>
      <c r="E12" s="79"/>
      <c r="F12" s="79"/>
      <c r="G12" s="79"/>
      <c r="H12" s="79"/>
      <c r="I12" s="79"/>
      <c r="J12" s="79"/>
      <c r="K12" s="79"/>
    </row>
    <row r="13" spans="1:11" ht="13.5" thickBot="1" x14ac:dyDescent="0.25">
      <c r="A13" s="37" t="s">
        <v>33</v>
      </c>
      <c r="B13" s="37"/>
      <c r="C13" s="37"/>
      <c r="D13" s="37"/>
      <c r="E13" s="37"/>
      <c r="F13" s="37"/>
      <c r="G13" s="37"/>
      <c r="H13" s="37"/>
      <c r="I13" s="37"/>
      <c r="J13" s="38"/>
      <c r="K13" s="38"/>
    </row>
    <row r="14" spans="1:11" ht="13.5" thickBot="1" x14ac:dyDescent="0.25">
      <c r="A14" s="80" t="s">
        <v>34</v>
      </c>
      <c r="B14" s="80"/>
      <c r="C14" s="86">
        <v>12</v>
      </c>
      <c r="D14" s="79"/>
      <c r="E14" s="79"/>
      <c r="F14" s="79"/>
      <c r="G14" s="79"/>
      <c r="H14" s="79"/>
      <c r="I14" s="79"/>
      <c r="J14" s="79"/>
      <c r="K14" s="79"/>
    </row>
    <row r="15" spans="1:11" ht="13.5" thickBot="1" x14ac:dyDescent="0.25">
      <c r="A15" s="80" t="s">
        <v>35</v>
      </c>
      <c r="B15" s="80"/>
      <c r="C15" s="88">
        <v>0.33</v>
      </c>
      <c r="D15" s="79" t="s">
        <v>36</v>
      </c>
      <c r="E15" s="79"/>
      <c r="F15" s="79"/>
      <c r="G15" s="79"/>
      <c r="H15" s="79"/>
      <c r="I15" s="79"/>
      <c r="J15" s="79"/>
      <c r="K15" s="79"/>
    </row>
    <row r="16" spans="1:11" ht="13.5" thickBot="1" x14ac:dyDescent="0.25">
      <c r="A16" s="80" t="s">
        <v>32</v>
      </c>
      <c r="B16" s="80"/>
      <c r="C16" s="89">
        <f>$C$14+$C$14*$C$15</f>
        <v>15.96</v>
      </c>
      <c r="D16" s="79"/>
      <c r="E16" s="79"/>
      <c r="F16" s="79"/>
      <c r="G16" s="79"/>
      <c r="H16" s="79"/>
      <c r="I16" s="79"/>
      <c r="J16" s="79"/>
      <c r="K16" s="79"/>
    </row>
    <row r="17" spans="1:11" ht="15" customHeight="1" x14ac:dyDescent="0.2">
      <c r="A17" s="105" t="s">
        <v>37</v>
      </c>
      <c r="B17" s="106"/>
      <c r="C17" s="105" t="s">
        <v>38</v>
      </c>
      <c r="D17" s="111"/>
      <c r="E17" s="111"/>
      <c r="F17" s="106"/>
      <c r="G17" s="105" t="s">
        <v>39</v>
      </c>
      <c r="H17" s="111"/>
      <c r="I17" s="106"/>
      <c r="J17" s="109" t="s">
        <v>40</v>
      </c>
      <c r="K17" s="107" t="s">
        <v>41</v>
      </c>
    </row>
    <row r="18" spans="1:11" ht="59.25" x14ac:dyDescent="0.2">
      <c r="A18" s="40" t="s">
        <v>42</v>
      </c>
      <c r="B18" s="40" t="s">
        <v>43</v>
      </c>
      <c r="C18" s="40" t="s">
        <v>44</v>
      </c>
      <c r="D18" s="40" t="s">
        <v>45</v>
      </c>
      <c r="E18" s="40" t="s">
        <v>46</v>
      </c>
      <c r="F18" s="40" t="s">
        <v>47</v>
      </c>
      <c r="G18" s="40" t="s">
        <v>48</v>
      </c>
      <c r="H18" s="40" t="s">
        <v>49</v>
      </c>
      <c r="I18" s="40" t="s">
        <v>50</v>
      </c>
      <c r="J18" s="110"/>
      <c r="K18" s="108"/>
    </row>
    <row r="19" spans="1:11" x14ac:dyDescent="0.2">
      <c r="A19" s="2" t="s">
        <v>51</v>
      </c>
      <c r="B19" s="2">
        <v>1</v>
      </c>
      <c r="C19" s="16">
        <v>44211</v>
      </c>
      <c r="D19" s="2" t="s">
        <v>52</v>
      </c>
      <c r="E19" s="2">
        <v>7.6</v>
      </c>
      <c r="F19" s="4">
        <v>15.96</v>
      </c>
      <c r="G19" s="82">
        <f t="shared" ref="G19:G28" si="0">E19*F19/(1+$C$38)</f>
        <v>121.11432850723914</v>
      </c>
      <c r="H19" s="4">
        <v>300</v>
      </c>
      <c r="I19" s="5"/>
      <c r="J19" s="4">
        <v>0</v>
      </c>
      <c r="K19" s="82">
        <f>G19+H19-J19</f>
        <v>421.11432850723912</v>
      </c>
    </row>
    <row r="20" spans="1:11" x14ac:dyDescent="0.2">
      <c r="A20" s="2" t="s">
        <v>53</v>
      </c>
      <c r="B20" s="2">
        <v>2</v>
      </c>
      <c r="C20" s="16">
        <v>44211</v>
      </c>
      <c r="D20" s="2" t="s">
        <v>52</v>
      </c>
      <c r="E20" s="2">
        <v>7.6</v>
      </c>
      <c r="F20" s="4">
        <v>15.96</v>
      </c>
      <c r="G20" s="82">
        <f t="shared" si="0"/>
        <v>121.11432850723914</v>
      </c>
      <c r="H20" s="4">
        <v>300</v>
      </c>
      <c r="I20" s="6"/>
      <c r="J20" s="4">
        <v>0</v>
      </c>
      <c r="K20" s="82">
        <f t="shared" ref="K20:K28" si="1">G20+H20-J20</f>
        <v>421.11432850723912</v>
      </c>
    </row>
    <row r="21" spans="1:11" x14ac:dyDescent="0.2">
      <c r="A21" s="2" t="s">
        <v>51</v>
      </c>
      <c r="B21" s="2">
        <v>1</v>
      </c>
      <c r="C21" s="16">
        <v>44247</v>
      </c>
      <c r="D21" s="2" t="s">
        <v>54</v>
      </c>
      <c r="E21" s="2">
        <v>7.6</v>
      </c>
      <c r="F21" s="4">
        <v>15.96</v>
      </c>
      <c r="G21" s="82">
        <f t="shared" si="0"/>
        <v>121.11432850723914</v>
      </c>
      <c r="H21" s="4">
        <v>300</v>
      </c>
      <c r="I21" s="6"/>
      <c r="J21" s="4">
        <v>0</v>
      </c>
      <c r="K21" s="82">
        <f t="shared" si="1"/>
        <v>421.11432850723912</v>
      </c>
    </row>
    <row r="22" spans="1:11" x14ac:dyDescent="0.2">
      <c r="A22" s="2" t="s">
        <v>55</v>
      </c>
      <c r="B22" s="2">
        <v>3</v>
      </c>
      <c r="C22" s="16">
        <v>44247</v>
      </c>
      <c r="D22" s="2" t="s">
        <v>54</v>
      </c>
      <c r="E22" s="2">
        <v>7.6</v>
      </c>
      <c r="F22" s="4">
        <v>15.96</v>
      </c>
      <c r="G22" s="82">
        <f t="shared" si="0"/>
        <v>121.11432850723914</v>
      </c>
      <c r="H22" s="4">
        <v>300</v>
      </c>
      <c r="I22" s="6"/>
      <c r="J22" s="4">
        <v>0</v>
      </c>
      <c r="K22" s="82">
        <f t="shared" si="1"/>
        <v>421.11432850723912</v>
      </c>
    </row>
    <row r="23" spans="1:11" x14ac:dyDescent="0.2">
      <c r="A23" s="2" t="s">
        <v>56</v>
      </c>
      <c r="B23" s="2">
        <v>4</v>
      </c>
      <c r="C23" s="16">
        <v>44290</v>
      </c>
      <c r="D23" s="2" t="s">
        <v>57</v>
      </c>
      <c r="E23" s="2">
        <f>7.6*2</f>
        <v>15.2</v>
      </c>
      <c r="F23" s="4">
        <v>15.96</v>
      </c>
      <c r="G23" s="82">
        <f t="shared" si="0"/>
        <v>242.22865701447827</v>
      </c>
      <c r="H23" s="4">
        <v>800</v>
      </c>
      <c r="I23" s="6"/>
      <c r="J23" s="4">
        <v>250</v>
      </c>
      <c r="K23" s="82">
        <f t="shared" si="1"/>
        <v>792.22865701447836</v>
      </c>
    </row>
    <row r="24" spans="1:11" x14ac:dyDescent="0.2">
      <c r="A24" s="2" t="s">
        <v>58</v>
      </c>
      <c r="B24" s="2">
        <v>5</v>
      </c>
      <c r="C24" s="16">
        <v>44290</v>
      </c>
      <c r="D24" s="2" t="s">
        <v>57</v>
      </c>
      <c r="E24" s="2">
        <v>15.2</v>
      </c>
      <c r="F24" s="4">
        <v>15.96</v>
      </c>
      <c r="G24" s="82">
        <f t="shared" si="0"/>
        <v>242.22865701447827</v>
      </c>
      <c r="H24" s="4">
        <v>800</v>
      </c>
      <c r="I24" s="6"/>
      <c r="J24" s="4">
        <v>250</v>
      </c>
      <c r="K24" s="82">
        <f t="shared" si="1"/>
        <v>792.22865701447836</v>
      </c>
    </row>
    <row r="25" spans="1:11" x14ac:dyDescent="0.2">
      <c r="A25" s="2" t="s">
        <v>59</v>
      </c>
      <c r="B25" s="2">
        <v>6</v>
      </c>
      <c r="C25" s="16">
        <v>44321</v>
      </c>
      <c r="D25" s="2" t="s">
        <v>60</v>
      </c>
      <c r="E25" s="2">
        <v>7.6</v>
      </c>
      <c r="F25" s="4">
        <v>15.96</v>
      </c>
      <c r="G25" s="82">
        <f t="shared" si="0"/>
        <v>121.11432850723914</v>
      </c>
      <c r="H25" s="4">
        <v>300</v>
      </c>
      <c r="I25" s="6"/>
      <c r="J25" s="4">
        <v>0</v>
      </c>
      <c r="K25" s="82">
        <f t="shared" si="1"/>
        <v>421.11432850723912</v>
      </c>
    </row>
    <row r="26" spans="1:11" x14ac:dyDescent="0.2">
      <c r="A26" s="2" t="s">
        <v>61</v>
      </c>
      <c r="B26" s="2">
        <v>7</v>
      </c>
      <c r="C26" s="16">
        <v>44321</v>
      </c>
      <c r="D26" s="2" t="s">
        <v>60</v>
      </c>
      <c r="E26" s="2">
        <v>7.6</v>
      </c>
      <c r="F26" s="4">
        <v>15.96</v>
      </c>
      <c r="G26" s="82">
        <f t="shared" si="0"/>
        <v>121.11432850723914</v>
      </c>
      <c r="H26" s="4">
        <v>300</v>
      </c>
      <c r="I26" s="6"/>
      <c r="J26" s="4">
        <v>0</v>
      </c>
      <c r="K26" s="82">
        <f t="shared" si="1"/>
        <v>421.11432850723912</v>
      </c>
    </row>
    <row r="27" spans="1:11" x14ac:dyDescent="0.2">
      <c r="A27" s="2" t="s">
        <v>62</v>
      </c>
      <c r="B27" s="2">
        <v>8</v>
      </c>
      <c r="C27" s="16">
        <v>44540</v>
      </c>
      <c r="D27" s="2" t="s">
        <v>63</v>
      </c>
      <c r="E27" s="2">
        <v>4</v>
      </c>
      <c r="F27" s="4">
        <v>20</v>
      </c>
      <c r="G27" s="82">
        <f t="shared" si="0"/>
        <v>79.880179730404393</v>
      </c>
      <c r="H27" s="4">
        <v>600</v>
      </c>
      <c r="I27" s="6"/>
      <c r="J27" s="4">
        <v>0</v>
      </c>
      <c r="K27" s="82">
        <f t="shared" si="1"/>
        <v>679.88017973040439</v>
      </c>
    </row>
    <row r="28" spans="1:11" x14ac:dyDescent="0.2">
      <c r="A28" s="2" t="s">
        <v>64</v>
      </c>
      <c r="B28" s="2">
        <v>9</v>
      </c>
      <c r="C28" s="16">
        <v>44540</v>
      </c>
      <c r="D28" s="2" t="s">
        <v>63</v>
      </c>
      <c r="E28" s="2">
        <v>4</v>
      </c>
      <c r="F28" s="4">
        <v>20</v>
      </c>
      <c r="G28" s="82">
        <f t="shared" si="0"/>
        <v>79.880179730404393</v>
      </c>
      <c r="H28" s="4">
        <v>600</v>
      </c>
      <c r="I28" s="6"/>
      <c r="J28" s="4">
        <v>0</v>
      </c>
      <c r="K28" s="82">
        <f t="shared" si="1"/>
        <v>679.88017973040439</v>
      </c>
    </row>
    <row r="29" spans="1:11" x14ac:dyDescent="0.2">
      <c r="A29" s="41"/>
      <c r="B29" s="44">
        <v>5801</v>
      </c>
      <c r="C29" s="42"/>
      <c r="D29" s="42"/>
      <c r="E29" s="44">
        <v>5802</v>
      </c>
      <c r="F29" s="43"/>
      <c r="G29" s="103">
        <v>58031</v>
      </c>
      <c r="H29" s="104"/>
      <c r="I29" s="45">
        <v>58032</v>
      </c>
      <c r="J29" s="46">
        <v>58033</v>
      </c>
      <c r="K29" s="46">
        <v>5803</v>
      </c>
    </row>
    <row r="30" spans="1:11" x14ac:dyDescent="0.2">
      <c r="A30" s="44"/>
      <c r="B30" s="13">
        <f>SUM(IF(FREQUENCY(B19:B28,B19:B28)&gt;0,1))</f>
        <v>9</v>
      </c>
      <c r="C30" s="42"/>
      <c r="D30" s="42"/>
      <c r="E30" s="14">
        <f>SUM(E19:E28)</f>
        <v>83.999999999999986</v>
      </c>
      <c r="F30" s="43"/>
      <c r="G30" s="101">
        <f>SUM(H19:H28)+SUM(G19:G28)</f>
        <v>5970.9036445332003</v>
      </c>
      <c r="H30" s="102"/>
      <c r="I30" s="15">
        <f>C39</f>
        <v>1497.7533699450823</v>
      </c>
      <c r="J30" s="12">
        <f>SUM(J19:J28)</f>
        <v>500</v>
      </c>
      <c r="K30" s="12">
        <f>G30+I30-J30</f>
        <v>6968.6570144782827</v>
      </c>
    </row>
    <row r="31" spans="1:11" x14ac:dyDescent="0.2">
      <c r="A31" s="7"/>
      <c r="B31" s="7"/>
      <c r="C31" s="8"/>
      <c r="D31" s="8"/>
      <c r="E31" s="8"/>
      <c r="F31" s="9"/>
      <c r="G31" s="9"/>
      <c r="H31" s="10"/>
      <c r="I31" s="10"/>
      <c r="J31" s="10"/>
      <c r="K31" s="10"/>
    </row>
    <row r="32" spans="1:11" x14ac:dyDescent="0.2">
      <c r="A32" s="90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 x14ac:dyDescent="0.2">
      <c r="A33" s="90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 x14ac:dyDescent="0.2">
      <c r="A34" s="90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3.5" thickBot="1" x14ac:dyDescent="0.25">
      <c r="A35" s="100" t="s">
        <v>68</v>
      </c>
      <c r="B35" s="100"/>
      <c r="C35" s="100"/>
      <c r="D35" s="100"/>
      <c r="E35" s="100"/>
      <c r="F35" s="100"/>
      <c r="G35" s="100"/>
      <c r="H35" s="100"/>
      <c r="I35" s="95"/>
      <c r="J35" s="95"/>
      <c r="K35" s="95"/>
    </row>
    <row r="36" spans="1:11" ht="13.5" thickBot="1" x14ac:dyDescent="0.25">
      <c r="A36" s="80" t="s">
        <v>69</v>
      </c>
      <c r="B36" s="80"/>
      <c r="C36" s="86">
        <v>1000000</v>
      </c>
      <c r="D36" s="79" t="s">
        <v>70</v>
      </c>
      <c r="E36" s="79"/>
      <c r="F36" s="79"/>
      <c r="G36" s="79"/>
      <c r="H36" s="79"/>
      <c r="I36" s="79"/>
      <c r="J36" s="79"/>
      <c r="K36" s="79"/>
    </row>
    <row r="37" spans="1:11" ht="13.5" thickBot="1" x14ac:dyDescent="0.25">
      <c r="A37" s="80" t="s">
        <v>71</v>
      </c>
      <c r="B37" s="80"/>
      <c r="C37" s="81">
        <f>C36/(1+C38)</f>
        <v>998502.2466300549</v>
      </c>
      <c r="D37" s="79"/>
      <c r="E37" s="79"/>
      <c r="F37" s="79"/>
      <c r="G37" s="79"/>
      <c r="H37" s="79"/>
      <c r="I37" s="79"/>
      <c r="J37" s="79"/>
      <c r="K37" s="79"/>
    </row>
    <row r="38" spans="1:11" ht="13.5" thickBot="1" x14ac:dyDescent="0.25">
      <c r="A38" s="80" t="s">
        <v>72</v>
      </c>
      <c r="B38" s="80"/>
      <c r="C38" s="91">
        <v>1.5E-3</v>
      </c>
      <c r="D38" s="79" t="s">
        <v>73</v>
      </c>
      <c r="E38" s="79"/>
      <c r="F38" s="79"/>
      <c r="G38" s="79"/>
      <c r="H38" s="79"/>
      <c r="I38" s="79"/>
      <c r="J38" s="79"/>
      <c r="K38" s="79"/>
    </row>
    <row r="39" spans="1:11" ht="13.5" thickBot="1" x14ac:dyDescent="0.25">
      <c r="A39" s="80" t="s">
        <v>74</v>
      </c>
      <c r="B39" s="80"/>
      <c r="C39" s="89">
        <f>$C$37*$C$38</f>
        <v>1497.7533699450823</v>
      </c>
      <c r="D39" s="79"/>
      <c r="E39" s="79"/>
      <c r="F39" s="79"/>
      <c r="G39" s="79"/>
      <c r="H39" s="79"/>
      <c r="I39" s="79"/>
      <c r="J39" s="79"/>
      <c r="K39" s="79"/>
    </row>
    <row r="41" spans="1:11" x14ac:dyDescent="0.2">
      <c r="C41" s="78"/>
    </row>
  </sheetData>
  <mergeCells count="15">
    <mergeCell ref="I7:J7"/>
    <mergeCell ref="I8:J8"/>
    <mergeCell ref="A3:G3"/>
    <mergeCell ref="A4:G4"/>
    <mergeCell ref="A6:G6"/>
    <mergeCell ref="A7:G7"/>
    <mergeCell ref="I35:K35"/>
    <mergeCell ref="A35:H35"/>
    <mergeCell ref="G30:H30"/>
    <mergeCell ref="G29:H29"/>
    <mergeCell ref="A17:B17"/>
    <mergeCell ref="K17:K18"/>
    <mergeCell ref="J17:J18"/>
    <mergeCell ref="G17:I17"/>
    <mergeCell ref="C17:F17"/>
  </mergeCells>
  <phoneticPr fontId="0" type="noConversion"/>
  <pageMargins left="0.7" right="0.7" top="0.75" bottom="0.75" header="0.3" footer="0.3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K38"/>
  <sheetViews>
    <sheetView zoomScaleNormal="100" workbookViewId="0">
      <selection activeCell="I9" sqref="I9"/>
    </sheetView>
  </sheetViews>
  <sheetFormatPr defaultColWidth="9.140625" defaultRowHeight="12.75" x14ac:dyDescent="0.2"/>
  <cols>
    <col min="1" max="1" width="16.28515625" style="1" customWidth="1"/>
    <col min="2" max="2" width="5.7109375" style="1" customWidth="1"/>
    <col min="3" max="3" width="12" style="1" customWidth="1"/>
    <col min="4" max="4" width="24.42578125" style="1" customWidth="1"/>
    <col min="5" max="5" width="10.5703125" style="1" customWidth="1"/>
    <col min="6" max="6" width="9.42578125" style="1" bestFit="1" customWidth="1"/>
    <col min="7" max="7" width="10.140625" style="1" customWidth="1"/>
    <col min="8" max="10" width="10.7109375" style="1" bestFit="1" customWidth="1"/>
    <col min="11" max="11" width="10.85546875" style="1" bestFit="1" customWidth="1"/>
    <col min="12" max="16384" width="9.140625" style="1"/>
  </cols>
  <sheetData>
    <row r="1" spans="1:11" x14ac:dyDescent="0.2">
      <c r="A1" s="36" t="s">
        <v>20</v>
      </c>
      <c r="B1" s="67"/>
      <c r="C1" s="67"/>
      <c r="D1" s="67"/>
      <c r="E1" s="67"/>
      <c r="F1" s="67"/>
      <c r="G1" s="67"/>
      <c r="H1" s="66"/>
      <c r="I1" s="66"/>
    </row>
    <row r="2" spans="1:11" s="3" customFormat="1" x14ac:dyDescent="0.2">
      <c r="A2" s="77" t="s">
        <v>21</v>
      </c>
      <c r="B2" s="67"/>
      <c r="C2" s="67"/>
      <c r="D2" s="67"/>
      <c r="E2" s="67"/>
      <c r="F2" s="67"/>
      <c r="G2" s="67"/>
      <c r="H2" s="17"/>
      <c r="I2" s="17"/>
    </row>
    <row r="3" spans="1:11" x14ac:dyDescent="0.2">
      <c r="A3" s="77" t="s">
        <v>22</v>
      </c>
      <c r="B3" s="67"/>
      <c r="C3" s="67"/>
      <c r="D3" s="67"/>
      <c r="E3" s="67"/>
      <c r="F3" s="67"/>
      <c r="G3" s="67"/>
      <c r="H3" s="17"/>
      <c r="I3" s="17"/>
      <c r="J3" s="3"/>
      <c r="K3" s="3"/>
    </row>
    <row r="4" spans="1:11" x14ac:dyDescent="0.2">
      <c r="A4" s="77" t="s">
        <v>23</v>
      </c>
      <c r="B4" s="67"/>
      <c r="C4" s="67"/>
      <c r="D4" s="67"/>
      <c r="E4" s="67"/>
      <c r="F4" s="67"/>
      <c r="G4" s="67"/>
      <c r="H4" s="17"/>
      <c r="I4" s="17"/>
      <c r="J4" s="3"/>
      <c r="K4" s="3"/>
    </row>
    <row r="5" spans="1:11" x14ac:dyDescent="0.2">
      <c r="A5" s="77" t="s">
        <v>24</v>
      </c>
      <c r="B5" s="67"/>
      <c r="C5" s="67"/>
      <c r="D5" s="67"/>
      <c r="E5" s="67"/>
      <c r="F5" s="67"/>
      <c r="G5" s="67"/>
      <c r="H5" s="17"/>
      <c r="I5" s="17"/>
      <c r="J5" s="3"/>
      <c r="K5" s="3"/>
    </row>
    <row r="6" spans="1:11" x14ac:dyDescent="0.2">
      <c r="A6" s="77" t="s">
        <v>25</v>
      </c>
      <c r="B6" s="67"/>
      <c r="C6" s="67"/>
      <c r="D6" s="67"/>
      <c r="E6" s="67"/>
      <c r="F6" s="67"/>
      <c r="G6" s="67"/>
      <c r="H6" s="17"/>
      <c r="I6" s="113"/>
      <c r="J6" s="113"/>
      <c r="K6" s="3"/>
    </row>
    <row r="7" spans="1:11" x14ac:dyDescent="0.2">
      <c r="A7" s="77" t="s">
        <v>26</v>
      </c>
      <c r="B7" s="67"/>
      <c r="C7" s="67"/>
      <c r="D7" s="67"/>
      <c r="E7" s="67"/>
      <c r="F7" s="67"/>
      <c r="G7" s="67"/>
      <c r="H7" s="17"/>
      <c r="I7" s="97" t="s">
        <v>129</v>
      </c>
      <c r="J7" s="97"/>
      <c r="K7" s="3"/>
    </row>
    <row r="8" spans="1:11" x14ac:dyDescent="0.2">
      <c r="A8" s="85"/>
      <c r="B8" s="17"/>
      <c r="C8" s="17"/>
      <c r="D8" s="17"/>
      <c r="E8" s="17"/>
      <c r="F8" s="17"/>
      <c r="G8" s="17"/>
      <c r="H8" s="17"/>
      <c r="I8" s="98" t="s">
        <v>130</v>
      </c>
      <c r="J8" s="98"/>
      <c r="K8" s="3"/>
    </row>
    <row r="9" spans="1:11" ht="13.5" thickBot="1" x14ac:dyDescent="0.25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8"/>
      <c r="K9" s="38"/>
    </row>
    <row r="10" spans="1:11" ht="13.5" thickBot="1" x14ac:dyDescent="0.25">
      <c r="A10" s="79" t="s">
        <v>28</v>
      </c>
      <c r="B10" s="79"/>
      <c r="C10" s="86">
        <v>25000</v>
      </c>
      <c r="D10" s="79" t="s">
        <v>29</v>
      </c>
      <c r="E10" s="79"/>
      <c r="F10" s="79"/>
      <c r="G10" s="79"/>
      <c r="H10" s="79"/>
      <c r="I10" s="79"/>
      <c r="J10" s="79"/>
      <c r="K10" s="79"/>
    </row>
    <row r="11" spans="1:11" ht="13.5" thickBot="1" x14ac:dyDescent="0.25">
      <c r="A11" s="79" t="s">
        <v>30</v>
      </c>
      <c r="B11" s="79"/>
      <c r="C11" s="87">
        <v>1500</v>
      </c>
      <c r="D11" s="79" t="s">
        <v>31</v>
      </c>
      <c r="E11" s="79"/>
      <c r="F11" s="79"/>
      <c r="G11" s="79"/>
      <c r="H11" s="79"/>
      <c r="I11" s="79"/>
      <c r="J11" s="79"/>
      <c r="K11" s="79"/>
    </row>
    <row r="12" spans="1:11" ht="13.5" thickBot="1" x14ac:dyDescent="0.25">
      <c r="A12" s="79" t="s">
        <v>32</v>
      </c>
      <c r="B12" s="79"/>
      <c r="C12" s="11">
        <f>$C$10/$C$11</f>
        <v>16.666666666666668</v>
      </c>
      <c r="D12" s="79"/>
      <c r="E12" s="79"/>
      <c r="F12" s="79"/>
      <c r="G12" s="79"/>
      <c r="H12" s="79"/>
      <c r="I12" s="79"/>
      <c r="J12" s="79"/>
      <c r="K12" s="79"/>
    </row>
    <row r="13" spans="1:11" ht="13.5" thickBot="1" x14ac:dyDescent="0.25">
      <c r="A13" s="37" t="s">
        <v>33</v>
      </c>
      <c r="B13" s="37"/>
      <c r="C13" s="37"/>
      <c r="D13" s="37"/>
      <c r="E13" s="37"/>
      <c r="F13" s="37"/>
      <c r="G13" s="37"/>
      <c r="H13" s="37"/>
      <c r="I13" s="37"/>
      <c r="J13" s="38"/>
      <c r="K13" s="38"/>
    </row>
    <row r="14" spans="1:11" ht="13.5" thickBot="1" x14ac:dyDescent="0.25">
      <c r="A14" s="79" t="s">
        <v>34</v>
      </c>
      <c r="B14" s="79"/>
      <c r="C14" s="86">
        <v>12</v>
      </c>
      <c r="D14" s="79"/>
      <c r="E14" s="79"/>
      <c r="F14" s="79"/>
      <c r="G14" s="79"/>
      <c r="H14" s="79"/>
      <c r="I14" s="79"/>
      <c r="J14" s="79"/>
      <c r="K14" s="79"/>
    </row>
    <row r="15" spans="1:11" ht="13.5" thickBot="1" x14ac:dyDescent="0.25">
      <c r="A15" s="79" t="s">
        <v>35</v>
      </c>
      <c r="B15" s="79"/>
      <c r="C15" s="88">
        <v>0.33</v>
      </c>
      <c r="D15" s="79" t="s">
        <v>36</v>
      </c>
      <c r="E15" s="79"/>
      <c r="F15" s="79"/>
      <c r="G15" s="79"/>
      <c r="H15" s="79"/>
      <c r="I15" s="79"/>
      <c r="J15" s="79"/>
      <c r="K15" s="79"/>
    </row>
    <row r="16" spans="1:11" ht="13.5" thickBot="1" x14ac:dyDescent="0.25">
      <c r="A16" s="79" t="s">
        <v>32</v>
      </c>
      <c r="B16" s="79"/>
      <c r="C16" s="89">
        <f>$C$14+$C$14*$C$15</f>
        <v>15.96</v>
      </c>
      <c r="D16" s="79"/>
      <c r="E16" s="79"/>
      <c r="F16" s="79"/>
      <c r="G16" s="79"/>
      <c r="H16" s="79"/>
      <c r="I16" s="79"/>
      <c r="J16" s="79"/>
      <c r="K16" s="79"/>
    </row>
    <row r="17" spans="1:11" ht="15" customHeight="1" x14ac:dyDescent="0.2">
      <c r="A17" s="105" t="s">
        <v>75</v>
      </c>
      <c r="B17" s="106"/>
      <c r="C17" s="105" t="s">
        <v>38</v>
      </c>
      <c r="D17" s="111"/>
      <c r="E17" s="111"/>
      <c r="F17" s="106"/>
      <c r="G17" s="105" t="s">
        <v>39</v>
      </c>
      <c r="H17" s="111"/>
      <c r="I17" s="106"/>
      <c r="J17" s="109" t="s">
        <v>40</v>
      </c>
      <c r="K17" s="107" t="s">
        <v>41</v>
      </c>
    </row>
    <row r="18" spans="1:11" ht="59.25" x14ac:dyDescent="0.2">
      <c r="A18" s="40" t="s">
        <v>42</v>
      </c>
      <c r="B18" s="40" t="s">
        <v>43</v>
      </c>
      <c r="C18" s="40" t="s">
        <v>44</v>
      </c>
      <c r="D18" s="40" t="s">
        <v>45</v>
      </c>
      <c r="E18" s="40" t="s">
        <v>46</v>
      </c>
      <c r="F18" s="40" t="s">
        <v>47</v>
      </c>
      <c r="G18" s="40" t="s">
        <v>48</v>
      </c>
      <c r="H18" s="40" t="s">
        <v>49</v>
      </c>
      <c r="I18" s="40" t="s">
        <v>50</v>
      </c>
      <c r="J18" s="110"/>
      <c r="K18" s="108"/>
    </row>
    <row r="19" spans="1:11" x14ac:dyDescent="0.2">
      <c r="A19" s="71" t="s">
        <v>76</v>
      </c>
      <c r="B19" s="71">
        <v>1</v>
      </c>
      <c r="C19" s="72">
        <v>44211</v>
      </c>
      <c r="D19" s="71" t="s">
        <v>52</v>
      </c>
      <c r="E19" s="71">
        <v>7.6</v>
      </c>
      <c r="F19" s="73">
        <v>15.96</v>
      </c>
      <c r="G19" s="82">
        <f>E19*F19/(1+$C$36)</f>
        <v>121.11432850723914</v>
      </c>
      <c r="H19" s="73">
        <v>300</v>
      </c>
      <c r="I19" s="75"/>
      <c r="J19" s="73">
        <v>0</v>
      </c>
      <c r="K19" s="82">
        <f>G19+H19-J19</f>
        <v>421.11432850723912</v>
      </c>
    </row>
    <row r="20" spans="1:11" x14ac:dyDescent="0.2">
      <c r="A20" s="71" t="s">
        <v>77</v>
      </c>
      <c r="B20" s="71">
        <v>2</v>
      </c>
      <c r="C20" s="72">
        <v>44211</v>
      </c>
      <c r="D20" s="71" t="s">
        <v>52</v>
      </c>
      <c r="E20" s="71">
        <v>7.6</v>
      </c>
      <c r="F20" s="73">
        <v>15.96</v>
      </c>
      <c r="G20" s="82">
        <f t="shared" ref="G20:G26" si="0">E20*F20/(1+$C$36)</f>
        <v>121.11432850723914</v>
      </c>
      <c r="H20" s="73">
        <v>300</v>
      </c>
      <c r="I20" s="76"/>
      <c r="J20" s="73">
        <v>0</v>
      </c>
      <c r="K20" s="82">
        <f t="shared" ref="K20:K26" si="1">G20+H20-J20</f>
        <v>421.11432850723912</v>
      </c>
    </row>
    <row r="21" spans="1:11" x14ac:dyDescent="0.2">
      <c r="A21" s="71" t="s">
        <v>76</v>
      </c>
      <c r="B21" s="71">
        <v>1</v>
      </c>
      <c r="C21" s="72">
        <v>44247</v>
      </c>
      <c r="D21" s="71" t="s">
        <v>54</v>
      </c>
      <c r="E21" s="71">
        <v>7.6</v>
      </c>
      <c r="F21" s="73">
        <v>15.96</v>
      </c>
      <c r="G21" s="82">
        <f t="shared" si="0"/>
        <v>121.11432850723914</v>
      </c>
      <c r="H21" s="73">
        <v>300</v>
      </c>
      <c r="I21" s="76"/>
      <c r="J21" s="73">
        <v>0</v>
      </c>
      <c r="K21" s="82">
        <f t="shared" si="1"/>
        <v>421.11432850723912</v>
      </c>
    </row>
    <row r="22" spans="1:11" x14ac:dyDescent="0.2">
      <c r="A22" s="71" t="s">
        <v>78</v>
      </c>
      <c r="B22" s="71">
        <v>3</v>
      </c>
      <c r="C22" s="72">
        <v>44247</v>
      </c>
      <c r="D22" s="71" t="s">
        <v>54</v>
      </c>
      <c r="E22" s="71">
        <v>7.6</v>
      </c>
      <c r="F22" s="73">
        <v>15.96</v>
      </c>
      <c r="G22" s="82">
        <f t="shared" si="0"/>
        <v>121.11432850723914</v>
      </c>
      <c r="H22" s="73">
        <v>300</v>
      </c>
      <c r="I22" s="76"/>
      <c r="J22" s="73">
        <v>0</v>
      </c>
      <c r="K22" s="82">
        <f t="shared" si="1"/>
        <v>421.11432850723912</v>
      </c>
    </row>
    <row r="23" spans="1:11" x14ac:dyDescent="0.2">
      <c r="A23" s="71" t="s">
        <v>79</v>
      </c>
      <c r="B23" s="71">
        <v>4</v>
      </c>
      <c r="C23" s="72">
        <v>44290</v>
      </c>
      <c r="D23" s="2" t="s">
        <v>80</v>
      </c>
      <c r="E23" s="71">
        <f>7.6*2</f>
        <v>15.2</v>
      </c>
      <c r="F23" s="73">
        <v>15.96</v>
      </c>
      <c r="G23" s="82">
        <f t="shared" si="0"/>
        <v>242.22865701447827</v>
      </c>
      <c r="H23" s="73">
        <v>800</v>
      </c>
      <c r="I23" s="76"/>
      <c r="J23" s="73">
        <v>250</v>
      </c>
      <c r="K23" s="82">
        <f t="shared" si="1"/>
        <v>792.22865701447836</v>
      </c>
    </row>
    <row r="24" spans="1:11" x14ac:dyDescent="0.2">
      <c r="A24" s="71" t="s">
        <v>81</v>
      </c>
      <c r="B24" s="71">
        <v>5</v>
      </c>
      <c r="C24" s="72">
        <v>44290</v>
      </c>
      <c r="D24" s="2" t="s">
        <v>80</v>
      </c>
      <c r="E24" s="71">
        <v>15.2</v>
      </c>
      <c r="F24" s="73">
        <v>15.96</v>
      </c>
      <c r="G24" s="82">
        <f t="shared" si="0"/>
        <v>242.22865701447827</v>
      </c>
      <c r="H24" s="73">
        <v>800</v>
      </c>
      <c r="I24" s="76"/>
      <c r="J24" s="73">
        <v>250</v>
      </c>
      <c r="K24" s="82">
        <f t="shared" si="1"/>
        <v>792.22865701447836</v>
      </c>
    </row>
    <row r="25" spans="1:11" x14ac:dyDescent="0.2">
      <c r="A25" s="71" t="s">
        <v>82</v>
      </c>
      <c r="B25" s="71">
        <v>6</v>
      </c>
      <c r="C25" s="72">
        <v>44321</v>
      </c>
      <c r="D25" s="2" t="s">
        <v>60</v>
      </c>
      <c r="E25" s="71">
        <v>7.6</v>
      </c>
      <c r="F25" s="73">
        <v>15.96</v>
      </c>
      <c r="G25" s="82">
        <f t="shared" si="0"/>
        <v>121.11432850723914</v>
      </c>
      <c r="H25" s="73">
        <v>300</v>
      </c>
      <c r="I25" s="76"/>
      <c r="J25" s="73">
        <v>0</v>
      </c>
      <c r="K25" s="82">
        <f t="shared" si="1"/>
        <v>421.11432850723912</v>
      </c>
    </row>
    <row r="26" spans="1:11" x14ac:dyDescent="0.2">
      <c r="A26" s="71" t="s">
        <v>83</v>
      </c>
      <c r="B26" s="71">
        <v>7</v>
      </c>
      <c r="C26" s="72">
        <v>44321</v>
      </c>
      <c r="D26" s="2" t="s">
        <v>60</v>
      </c>
      <c r="E26" s="71">
        <v>7.6</v>
      </c>
      <c r="F26" s="73">
        <v>15.96</v>
      </c>
      <c r="G26" s="82">
        <f t="shared" si="0"/>
        <v>121.11432850723914</v>
      </c>
      <c r="H26" s="73">
        <v>300</v>
      </c>
      <c r="I26" s="76"/>
      <c r="J26" s="73">
        <v>0</v>
      </c>
      <c r="K26" s="82">
        <f t="shared" si="1"/>
        <v>421.11432850723912</v>
      </c>
    </row>
    <row r="27" spans="1:11" ht="15" customHeight="1" x14ac:dyDescent="0.2">
      <c r="A27" s="41"/>
      <c r="B27" s="44">
        <v>5811</v>
      </c>
      <c r="C27" s="42"/>
      <c r="D27" s="42"/>
      <c r="E27" s="44">
        <v>5812</v>
      </c>
      <c r="F27" s="43"/>
      <c r="G27" s="103">
        <v>58131</v>
      </c>
      <c r="H27" s="104"/>
      <c r="I27" s="45">
        <v>58132</v>
      </c>
      <c r="J27" s="46">
        <v>58133</v>
      </c>
      <c r="K27" s="46">
        <v>5813</v>
      </c>
    </row>
    <row r="28" spans="1:11" ht="15" customHeight="1" x14ac:dyDescent="0.2">
      <c r="A28" s="44"/>
      <c r="B28" s="13">
        <f>SUM(IF(FREQUENCY(B19:B26,B13:B26)&gt;0,1))</f>
        <v>7</v>
      </c>
      <c r="C28" s="42"/>
      <c r="D28" s="42"/>
      <c r="E28" s="14">
        <f>SUM(E19:E26)</f>
        <v>75.999999999999986</v>
      </c>
      <c r="F28" s="43"/>
      <c r="G28" s="101">
        <f>SUM(H19:H26)+SUM(G19:G26)</f>
        <v>4611.1432850723913</v>
      </c>
      <c r="H28" s="102"/>
      <c r="I28" s="15">
        <f>C37</f>
        <v>1497.7533699450823</v>
      </c>
      <c r="J28" s="12">
        <f>SUM(J19:J26)</f>
        <v>500</v>
      </c>
      <c r="K28" s="12">
        <f>G28+I28-J28</f>
        <v>5608.8966550174737</v>
      </c>
    </row>
    <row r="29" spans="1:11" ht="4.5" customHeight="1" x14ac:dyDescent="0.2">
      <c r="A29" s="7"/>
      <c r="B29" s="7"/>
      <c r="C29" s="8"/>
      <c r="D29" s="8"/>
      <c r="E29" s="8"/>
      <c r="F29" s="9"/>
      <c r="G29" s="9"/>
      <c r="H29" s="10"/>
      <c r="I29" s="10"/>
      <c r="J29" s="10"/>
      <c r="K29" s="10"/>
    </row>
    <row r="30" spans="1:11" x14ac:dyDescent="0.2">
      <c r="A30" s="90" t="s">
        <v>65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90" t="s">
        <v>66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90" t="s">
        <v>67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3.9" customHeight="1" thickBot="1" x14ac:dyDescent="0.25">
      <c r="A33" s="100" t="s">
        <v>84</v>
      </c>
      <c r="B33" s="100"/>
      <c r="C33" s="100"/>
      <c r="D33" s="100"/>
      <c r="E33" s="100"/>
      <c r="F33" s="100"/>
      <c r="G33" s="100"/>
      <c r="H33" s="100"/>
      <c r="I33" s="95"/>
      <c r="J33" s="95"/>
      <c r="K33" s="95"/>
    </row>
    <row r="34" spans="1:11" ht="13.5" thickBot="1" x14ac:dyDescent="0.25">
      <c r="A34" s="79" t="s">
        <v>85</v>
      </c>
      <c r="B34" s="79"/>
      <c r="C34" s="86">
        <v>1000000</v>
      </c>
      <c r="D34" s="79" t="s">
        <v>86</v>
      </c>
      <c r="E34" s="79"/>
      <c r="F34" s="79"/>
      <c r="G34" s="79"/>
      <c r="H34" s="79"/>
      <c r="I34" s="79"/>
      <c r="J34" s="79"/>
      <c r="K34" s="79"/>
    </row>
    <row r="35" spans="1:11" ht="13.5" thickBot="1" x14ac:dyDescent="0.25">
      <c r="A35" s="79" t="s">
        <v>71</v>
      </c>
      <c r="B35" s="79"/>
      <c r="C35" s="81">
        <f>C34/(1+C36)</f>
        <v>998502.2466300549</v>
      </c>
      <c r="D35" s="79"/>
      <c r="E35" s="79"/>
      <c r="F35" s="79"/>
      <c r="G35" s="79"/>
      <c r="H35" s="79"/>
      <c r="I35" s="79"/>
      <c r="J35" s="79"/>
      <c r="K35" s="79"/>
    </row>
    <row r="36" spans="1:11" ht="13.5" thickBot="1" x14ac:dyDescent="0.25">
      <c r="A36" s="79" t="s">
        <v>72</v>
      </c>
      <c r="B36" s="79"/>
      <c r="C36" s="91">
        <v>1.5E-3</v>
      </c>
      <c r="D36" s="79" t="s">
        <v>73</v>
      </c>
      <c r="E36" s="79"/>
      <c r="F36" s="79"/>
      <c r="G36" s="79"/>
      <c r="H36" s="79"/>
      <c r="I36" s="79"/>
      <c r="J36" s="79"/>
      <c r="K36" s="79"/>
    </row>
    <row r="37" spans="1:11" ht="13.5" thickBot="1" x14ac:dyDescent="0.25">
      <c r="A37" s="79" t="s">
        <v>74</v>
      </c>
      <c r="B37" s="79"/>
      <c r="C37" s="89">
        <f>$C$35*$C$36</f>
        <v>1497.7533699450823</v>
      </c>
      <c r="D37" s="79"/>
      <c r="E37" s="79"/>
      <c r="F37" s="79"/>
      <c r="G37" s="79"/>
      <c r="H37" s="79"/>
      <c r="I37" s="79"/>
      <c r="J37" s="79"/>
      <c r="K37" s="79"/>
    </row>
    <row r="38" spans="1:11" x14ac:dyDescent="0.2">
      <c r="D38" s="20"/>
    </row>
  </sheetData>
  <mergeCells count="12">
    <mergeCell ref="A33:H33"/>
    <mergeCell ref="I33:K33"/>
    <mergeCell ref="K17:K18"/>
    <mergeCell ref="G27:H27"/>
    <mergeCell ref="I6:J6"/>
    <mergeCell ref="I7:J7"/>
    <mergeCell ref="I8:J8"/>
    <mergeCell ref="A17:B17"/>
    <mergeCell ref="C17:F17"/>
    <mergeCell ref="G17:I17"/>
    <mergeCell ref="J17:J18"/>
    <mergeCell ref="G28:H28"/>
  </mergeCells>
  <phoneticPr fontId="0" type="noConversion"/>
  <pageMargins left="0.7" right="0.7" top="0.75" bottom="0.75" header="0.3" footer="0.3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969"/>
  </sheetPr>
  <dimension ref="A1:J35"/>
  <sheetViews>
    <sheetView zoomScaleNormal="100" zoomScaleSheetLayoutView="100" workbookViewId="0">
      <selection activeCell="I9" sqref="I9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140625" style="1" customWidth="1"/>
    <col min="8" max="9" width="10.7109375" style="1" bestFit="1" customWidth="1"/>
    <col min="10" max="10" width="10.85546875" style="1" bestFit="1" customWidth="1"/>
    <col min="11" max="16384" width="9.140625" style="1"/>
  </cols>
  <sheetData>
    <row r="1" spans="1:10" x14ac:dyDescent="0.2">
      <c r="A1" s="36" t="s">
        <v>87</v>
      </c>
      <c r="B1" s="67"/>
      <c r="C1" s="67"/>
      <c r="D1" s="67"/>
      <c r="E1" s="67"/>
      <c r="F1" s="67"/>
      <c r="G1" s="67"/>
      <c r="H1" s="66"/>
      <c r="I1" s="66"/>
    </row>
    <row r="2" spans="1:10" s="3" customFormat="1" x14ac:dyDescent="0.2">
      <c r="A2" s="77" t="s">
        <v>88</v>
      </c>
      <c r="B2" s="69"/>
      <c r="C2" s="69"/>
      <c r="D2" s="69"/>
      <c r="E2" s="69"/>
      <c r="F2" s="69"/>
      <c r="G2" s="69"/>
      <c r="H2" s="17"/>
    </row>
    <row r="3" spans="1:10" x14ac:dyDescent="0.2">
      <c r="A3" s="77" t="s">
        <v>89</v>
      </c>
      <c r="B3" s="69"/>
      <c r="C3" s="69"/>
      <c r="D3" s="69"/>
      <c r="E3" s="69"/>
      <c r="F3" s="69"/>
      <c r="G3" s="69"/>
      <c r="H3" s="17"/>
      <c r="I3" s="3"/>
      <c r="J3" s="3"/>
    </row>
    <row r="4" spans="1:10" x14ac:dyDescent="0.2">
      <c r="A4" s="77" t="s">
        <v>90</v>
      </c>
      <c r="B4" s="69"/>
      <c r="C4" s="69"/>
      <c r="D4" s="69"/>
      <c r="E4" s="69"/>
      <c r="F4" s="69"/>
      <c r="G4" s="69"/>
      <c r="H4" s="17"/>
      <c r="I4" s="3"/>
      <c r="J4" s="3"/>
    </row>
    <row r="5" spans="1:10" x14ac:dyDescent="0.2">
      <c r="A5" s="77" t="s">
        <v>91</v>
      </c>
      <c r="B5" s="69"/>
      <c r="C5" s="69"/>
      <c r="D5" s="69"/>
      <c r="E5" s="69"/>
      <c r="F5" s="69"/>
      <c r="G5" s="69"/>
      <c r="H5" s="17"/>
      <c r="I5" s="3"/>
      <c r="J5" s="3"/>
    </row>
    <row r="6" spans="1:10" ht="22.5" customHeight="1" x14ac:dyDescent="0.2">
      <c r="A6" s="114" t="s">
        <v>92</v>
      </c>
      <c r="B6" s="114"/>
      <c r="C6" s="114"/>
      <c r="D6" s="114"/>
      <c r="E6" s="114"/>
      <c r="F6" s="114"/>
      <c r="G6" s="114"/>
      <c r="H6" s="92"/>
      <c r="I6" s="92"/>
      <c r="J6" s="92"/>
    </row>
    <row r="7" spans="1:10" x14ac:dyDescent="0.2">
      <c r="A7" s="77" t="s">
        <v>93</v>
      </c>
      <c r="B7" s="69"/>
      <c r="C7" s="69"/>
      <c r="D7" s="69"/>
      <c r="E7" s="69"/>
      <c r="F7" s="69"/>
      <c r="G7" s="69"/>
      <c r="H7" s="17"/>
      <c r="I7" s="97" t="s">
        <v>129</v>
      </c>
      <c r="J7" s="97"/>
    </row>
    <row r="8" spans="1:10" x14ac:dyDescent="0.2">
      <c r="A8" s="85"/>
      <c r="B8" s="17"/>
      <c r="C8" s="17"/>
      <c r="D8" s="17"/>
      <c r="E8" s="17"/>
      <c r="F8" s="17"/>
      <c r="G8" s="17"/>
      <c r="H8" s="17"/>
      <c r="I8" s="98" t="s">
        <v>130</v>
      </c>
      <c r="J8" s="98"/>
    </row>
    <row r="9" spans="1:10" ht="13.5" thickBot="1" x14ac:dyDescent="0.25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13.5" thickBot="1" x14ac:dyDescent="0.25">
      <c r="A10" s="80" t="s">
        <v>28</v>
      </c>
      <c r="B10" s="80"/>
      <c r="C10" s="86">
        <v>25000</v>
      </c>
      <c r="D10" s="79" t="s">
        <v>29</v>
      </c>
      <c r="E10" s="79"/>
      <c r="F10" s="79"/>
      <c r="G10" s="79"/>
      <c r="H10" s="79"/>
      <c r="I10" s="79"/>
      <c r="J10" s="79"/>
    </row>
    <row r="11" spans="1:10" ht="13.5" thickBot="1" x14ac:dyDescent="0.25">
      <c r="A11" s="80" t="s">
        <v>30</v>
      </c>
      <c r="B11" s="80"/>
      <c r="C11" s="87">
        <v>1500</v>
      </c>
      <c r="D11" s="79" t="s">
        <v>31</v>
      </c>
      <c r="E11" s="79"/>
      <c r="F11" s="79"/>
      <c r="G11" s="79"/>
      <c r="H11" s="79"/>
      <c r="I11" s="79"/>
      <c r="J11" s="79"/>
    </row>
    <row r="12" spans="1:10" ht="13.5" thickBot="1" x14ac:dyDescent="0.25">
      <c r="A12" s="80" t="s">
        <v>32</v>
      </c>
      <c r="B12" s="80"/>
      <c r="C12" s="11">
        <f>$C$10/$C$11</f>
        <v>16.666666666666668</v>
      </c>
      <c r="D12" s="79"/>
      <c r="E12" s="79"/>
      <c r="F12" s="79"/>
      <c r="G12" s="79"/>
      <c r="H12" s="79"/>
      <c r="I12" s="79"/>
      <c r="J12" s="79"/>
    </row>
    <row r="13" spans="1:10" ht="13.5" thickBot="1" x14ac:dyDescent="0.25">
      <c r="A13" s="37" t="s">
        <v>33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3.5" thickBot="1" x14ac:dyDescent="0.25">
      <c r="A14" s="80" t="s">
        <v>34</v>
      </c>
      <c r="B14" s="80"/>
      <c r="C14" s="86">
        <v>12</v>
      </c>
      <c r="D14" s="79"/>
      <c r="E14" s="79"/>
      <c r="F14" s="79"/>
      <c r="G14" s="79"/>
      <c r="H14" s="79"/>
      <c r="I14" s="79"/>
      <c r="J14" s="79"/>
    </row>
    <row r="15" spans="1:10" ht="13.5" thickBot="1" x14ac:dyDescent="0.25">
      <c r="A15" s="80" t="s">
        <v>35</v>
      </c>
      <c r="B15" s="80"/>
      <c r="C15" s="88">
        <v>0.33</v>
      </c>
      <c r="D15" s="79" t="s">
        <v>36</v>
      </c>
      <c r="E15" s="79"/>
      <c r="F15" s="79"/>
      <c r="G15" s="79"/>
      <c r="H15" s="79"/>
      <c r="I15" s="79"/>
      <c r="J15" s="79"/>
    </row>
    <row r="16" spans="1:10" ht="13.5" thickBot="1" x14ac:dyDescent="0.25">
      <c r="A16" s="80" t="s">
        <v>32</v>
      </c>
      <c r="B16" s="80"/>
      <c r="C16" s="89">
        <f>$C$14+$C$14*$C$15</f>
        <v>15.96</v>
      </c>
      <c r="D16" s="79"/>
      <c r="E16" s="79"/>
      <c r="F16" s="79"/>
      <c r="G16" s="79"/>
      <c r="H16" s="79"/>
      <c r="I16" s="79"/>
      <c r="J16" s="79"/>
    </row>
    <row r="17" spans="1:10" ht="15" customHeight="1" x14ac:dyDescent="0.2">
      <c r="A17" s="117" t="s">
        <v>37</v>
      </c>
      <c r="B17" s="118"/>
      <c r="C17" s="117" t="s">
        <v>38</v>
      </c>
      <c r="D17" s="119"/>
      <c r="E17" s="119"/>
      <c r="F17" s="118"/>
      <c r="G17" s="117" t="s">
        <v>39</v>
      </c>
      <c r="H17" s="119"/>
      <c r="I17" s="120" t="s">
        <v>40</v>
      </c>
      <c r="J17" s="107" t="s">
        <v>41</v>
      </c>
    </row>
    <row r="18" spans="1:10" ht="38.25" x14ac:dyDescent="0.2">
      <c r="A18" s="52" t="s">
        <v>42</v>
      </c>
      <c r="B18" s="52" t="s">
        <v>43</v>
      </c>
      <c r="C18" s="52" t="s">
        <v>44</v>
      </c>
      <c r="D18" s="52" t="s">
        <v>94</v>
      </c>
      <c r="E18" s="52" t="s">
        <v>46</v>
      </c>
      <c r="F18" s="52" t="s">
        <v>47</v>
      </c>
      <c r="G18" s="52" t="s">
        <v>95</v>
      </c>
      <c r="H18" s="52" t="s">
        <v>49</v>
      </c>
      <c r="I18" s="121"/>
      <c r="J18" s="108"/>
    </row>
    <row r="19" spans="1:10" x14ac:dyDescent="0.2">
      <c r="A19" s="2" t="s">
        <v>51</v>
      </c>
      <c r="B19" s="2">
        <v>1</v>
      </c>
      <c r="C19" s="16"/>
      <c r="D19" s="2" t="s">
        <v>96</v>
      </c>
      <c r="E19" s="2">
        <v>8</v>
      </c>
      <c r="F19" s="4">
        <v>15.96</v>
      </c>
      <c r="G19" s="82">
        <f>E19*F19</f>
        <v>127.68</v>
      </c>
      <c r="H19" s="4">
        <v>600</v>
      </c>
      <c r="I19" s="4">
        <v>0</v>
      </c>
      <c r="J19" s="82">
        <f t="shared" ref="J19:J30" si="0">G19+H19-I19</f>
        <v>727.68000000000006</v>
      </c>
    </row>
    <row r="20" spans="1:10" x14ac:dyDescent="0.2">
      <c r="A20" s="2" t="s">
        <v>53</v>
      </c>
      <c r="B20" s="2">
        <v>2</v>
      </c>
      <c r="C20" s="16"/>
      <c r="D20" s="2" t="s">
        <v>96</v>
      </c>
      <c r="E20" s="2">
        <v>8</v>
      </c>
      <c r="F20" s="4">
        <v>15.96</v>
      </c>
      <c r="G20" s="82">
        <f t="shared" ref="G20:G29" si="1">E20*F20</f>
        <v>127.68</v>
      </c>
      <c r="H20" s="4">
        <v>600</v>
      </c>
      <c r="I20" s="4">
        <v>0</v>
      </c>
      <c r="J20" s="82">
        <f t="shared" si="0"/>
        <v>727.68000000000006</v>
      </c>
    </row>
    <row r="21" spans="1:10" x14ac:dyDescent="0.2">
      <c r="A21" s="2" t="s">
        <v>51</v>
      </c>
      <c r="B21" s="2">
        <v>1</v>
      </c>
      <c r="C21" s="16"/>
      <c r="D21" s="2" t="s">
        <v>97</v>
      </c>
      <c r="E21" s="2">
        <v>3</v>
      </c>
      <c r="F21" s="4">
        <v>15.96</v>
      </c>
      <c r="G21" s="82">
        <f t="shared" si="1"/>
        <v>47.88</v>
      </c>
      <c r="H21" s="4">
        <v>200</v>
      </c>
      <c r="I21" s="4">
        <v>0</v>
      </c>
      <c r="J21" s="82">
        <f t="shared" si="0"/>
        <v>247.88</v>
      </c>
    </row>
    <row r="22" spans="1:10" x14ac:dyDescent="0.2">
      <c r="A22" s="2" t="s">
        <v>98</v>
      </c>
      <c r="B22" s="2">
        <v>3</v>
      </c>
      <c r="C22" s="16"/>
      <c r="D22" s="2" t="s">
        <v>99</v>
      </c>
      <c r="E22" s="2">
        <v>16</v>
      </c>
      <c r="F22" s="4">
        <v>15.96</v>
      </c>
      <c r="G22" s="82">
        <f t="shared" si="1"/>
        <v>255.36</v>
      </c>
      <c r="H22" s="19">
        <v>0</v>
      </c>
      <c r="I22" s="4">
        <v>0</v>
      </c>
      <c r="J22" s="82">
        <f t="shared" si="0"/>
        <v>255.36</v>
      </c>
    </row>
    <row r="23" spans="1:10" x14ac:dyDescent="0.2">
      <c r="A23" s="2" t="s">
        <v>55</v>
      </c>
      <c r="B23" s="2">
        <v>4</v>
      </c>
      <c r="C23" s="16"/>
      <c r="D23" s="2" t="s">
        <v>100</v>
      </c>
      <c r="E23" s="2">
        <v>8</v>
      </c>
      <c r="F23" s="4">
        <v>15.96</v>
      </c>
      <c r="G23" s="82">
        <f t="shared" si="1"/>
        <v>127.68</v>
      </c>
      <c r="H23" s="19">
        <v>50</v>
      </c>
      <c r="I23" s="4">
        <v>100</v>
      </c>
      <c r="J23" s="82">
        <f t="shared" si="0"/>
        <v>77.680000000000007</v>
      </c>
    </row>
    <row r="24" spans="1:10" x14ac:dyDescent="0.2">
      <c r="A24" s="2" t="s">
        <v>56</v>
      </c>
      <c r="B24" s="2">
        <v>5</v>
      </c>
      <c r="C24" s="16"/>
      <c r="D24" s="2" t="s">
        <v>100</v>
      </c>
      <c r="E24" s="2">
        <v>8</v>
      </c>
      <c r="F24" s="4">
        <v>15.96</v>
      </c>
      <c r="G24" s="82">
        <f t="shared" si="1"/>
        <v>127.68</v>
      </c>
      <c r="H24" s="19">
        <v>50</v>
      </c>
      <c r="I24" s="4">
        <v>100</v>
      </c>
      <c r="J24" s="82">
        <f t="shared" si="0"/>
        <v>77.680000000000007</v>
      </c>
    </row>
    <row r="25" spans="1:10" x14ac:dyDescent="0.2">
      <c r="A25" s="2" t="s">
        <v>58</v>
      </c>
      <c r="B25" s="2">
        <v>6</v>
      </c>
      <c r="C25" s="16"/>
      <c r="D25" s="2" t="s">
        <v>100</v>
      </c>
      <c r="E25" s="2">
        <v>8</v>
      </c>
      <c r="F25" s="4">
        <v>15.96</v>
      </c>
      <c r="G25" s="82">
        <f t="shared" si="1"/>
        <v>127.68</v>
      </c>
      <c r="H25" s="19">
        <v>50</v>
      </c>
      <c r="I25" s="4">
        <v>100</v>
      </c>
      <c r="J25" s="82">
        <f t="shared" si="0"/>
        <v>77.680000000000007</v>
      </c>
    </row>
    <row r="26" spans="1:10" x14ac:dyDescent="0.2">
      <c r="A26" s="2" t="s">
        <v>101</v>
      </c>
      <c r="B26" s="2">
        <v>7</v>
      </c>
      <c r="C26" s="16"/>
      <c r="D26" s="2" t="s">
        <v>100</v>
      </c>
      <c r="E26" s="2">
        <v>8</v>
      </c>
      <c r="F26" s="4">
        <v>15.96</v>
      </c>
      <c r="G26" s="82">
        <f t="shared" si="1"/>
        <v>127.68</v>
      </c>
      <c r="H26" s="19">
        <v>50</v>
      </c>
      <c r="I26" s="4">
        <v>100</v>
      </c>
      <c r="J26" s="82">
        <f t="shared" si="0"/>
        <v>77.680000000000007</v>
      </c>
    </row>
    <row r="27" spans="1:10" x14ac:dyDescent="0.2">
      <c r="A27" s="2" t="s">
        <v>51</v>
      </c>
      <c r="B27" s="2">
        <v>1</v>
      </c>
      <c r="C27" s="16"/>
      <c r="D27" s="2" t="s">
        <v>100</v>
      </c>
      <c r="E27" s="2">
        <v>8</v>
      </c>
      <c r="F27" s="4">
        <v>15.96</v>
      </c>
      <c r="G27" s="82">
        <f t="shared" si="1"/>
        <v>127.68</v>
      </c>
      <c r="H27" s="19">
        <v>50</v>
      </c>
      <c r="I27" s="4">
        <v>100</v>
      </c>
      <c r="J27" s="82">
        <f t="shared" si="0"/>
        <v>77.680000000000007</v>
      </c>
    </row>
    <row r="28" spans="1:10" x14ac:dyDescent="0.2">
      <c r="A28" s="2" t="s">
        <v>59</v>
      </c>
      <c r="B28" s="2">
        <v>8</v>
      </c>
      <c r="C28" s="16"/>
      <c r="D28" s="2" t="s">
        <v>100</v>
      </c>
      <c r="E28" s="2">
        <v>8</v>
      </c>
      <c r="F28" s="4">
        <v>15.96</v>
      </c>
      <c r="G28" s="82">
        <f t="shared" si="1"/>
        <v>127.68</v>
      </c>
      <c r="H28" s="19">
        <v>50</v>
      </c>
      <c r="I28" s="4">
        <v>100</v>
      </c>
      <c r="J28" s="82">
        <f t="shared" si="0"/>
        <v>77.680000000000007</v>
      </c>
    </row>
    <row r="29" spans="1:10" x14ac:dyDescent="0.2">
      <c r="A29" s="2" t="s">
        <v>61</v>
      </c>
      <c r="B29" s="2">
        <v>9</v>
      </c>
      <c r="C29" s="16"/>
      <c r="D29" s="2" t="s">
        <v>102</v>
      </c>
      <c r="E29" s="2">
        <v>24</v>
      </c>
      <c r="F29" s="4">
        <v>15.96</v>
      </c>
      <c r="G29" s="82">
        <f t="shared" si="1"/>
        <v>383.04</v>
      </c>
      <c r="H29" s="4">
        <v>1000</v>
      </c>
      <c r="I29" s="4">
        <v>200</v>
      </c>
      <c r="J29" s="82">
        <f t="shared" si="0"/>
        <v>1183.04</v>
      </c>
    </row>
    <row r="30" spans="1:10" x14ac:dyDescent="0.2">
      <c r="A30" s="2" t="s">
        <v>62</v>
      </c>
      <c r="B30" s="2">
        <v>10</v>
      </c>
      <c r="C30" s="16"/>
      <c r="D30" s="2" t="s">
        <v>102</v>
      </c>
      <c r="E30" s="2">
        <v>24</v>
      </c>
      <c r="F30" s="4">
        <v>15.96</v>
      </c>
      <c r="G30" s="82">
        <f>E30*F30</f>
        <v>383.04</v>
      </c>
      <c r="H30" s="4">
        <v>1000</v>
      </c>
      <c r="I30" s="4">
        <v>200</v>
      </c>
      <c r="J30" s="82">
        <f t="shared" si="0"/>
        <v>1183.04</v>
      </c>
    </row>
    <row r="31" spans="1:10" ht="15" customHeight="1" x14ac:dyDescent="0.2">
      <c r="A31" s="47"/>
      <c r="B31" s="48">
        <v>5821</v>
      </c>
      <c r="C31" s="49"/>
      <c r="D31" s="49"/>
      <c r="E31" s="48">
        <v>5822</v>
      </c>
      <c r="F31" s="50"/>
      <c r="G31" s="122"/>
      <c r="H31" s="123"/>
      <c r="I31" s="51"/>
      <c r="J31" s="53">
        <v>5823</v>
      </c>
    </row>
    <row r="32" spans="1:10" ht="15" customHeight="1" x14ac:dyDescent="0.2">
      <c r="A32" s="48"/>
      <c r="B32" s="13">
        <f>SUM(IF(FREQUENCY(B19:B30,B17:B30)&gt;0,1))</f>
        <v>10</v>
      </c>
      <c r="C32" s="49"/>
      <c r="D32" s="49"/>
      <c r="E32" s="14">
        <f>SUM(E19:E30)</f>
        <v>131</v>
      </c>
      <c r="F32" s="50"/>
      <c r="G32" s="115">
        <f>SUM(H19:H30)+SUM(G19:G30)</f>
        <v>5790.76</v>
      </c>
      <c r="H32" s="116"/>
      <c r="I32" s="83">
        <f>SUM(I19:I30)</f>
        <v>1000</v>
      </c>
      <c r="J32" s="12">
        <f>G32-I32</f>
        <v>4790.76</v>
      </c>
    </row>
    <row r="33" spans="1:10" ht="4.5" customHeight="1" x14ac:dyDescent="0.2">
      <c r="A33" s="7"/>
      <c r="B33" s="7"/>
      <c r="C33" s="8"/>
      <c r="D33" s="8"/>
      <c r="E33" s="8"/>
      <c r="F33" s="9"/>
      <c r="G33" s="9"/>
      <c r="H33" s="10"/>
      <c r="I33" s="10"/>
      <c r="J33" s="10"/>
    </row>
    <row r="34" spans="1:10" x14ac:dyDescent="0.2">
      <c r="A34" s="90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90" t="s">
        <v>103</v>
      </c>
      <c r="B35" s="3"/>
      <c r="C35" s="3"/>
      <c r="D35" s="3"/>
      <c r="E35" s="3"/>
      <c r="F35" s="3"/>
      <c r="G35" s="3"/>
      <c r="H35" s="3"/>
      <c r="I35" s="3"/>
      <c r="J35" s="3"/>
    </row>
  </sheetData>
  <mergeCells count="10">
    <mergeCell ref="A6:G6"/>
    <mergeCell ref="I7:J7"/>
    <mergeCell ref="I8:J8"/>
    <mergeCell ref="G32:H32"/>
    <mergeCell ref="A17:B17"/>
    <mergeCell ref="C17:F17"/>
    <mergeCell ref="G17:H17"/>
    <mergeCell ref="I17:I18"/>
    <mergeCell ref="J17:J18"/>
    <mergeCell ref="G31:H31"/>
  </mergeCells>
  <phoneticPr fontId="0" type="noConversion"/>
  <pageMargins left="0.7" right="0.7" top="0.75" bottom="0.75" header="0.3" footer="0.3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969"/>
  </sheetPr>
  <dimension ref="A1:J35"/>
  <sheetViews>
    <sheetView zoomScaleNormal="100" workbookViewId="0">
      <selection activeCell="I9" sqref="I9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140625" style="1" customWidth="1"/>
    <col min="8" max="9" width="10.7109375" style="1" bestFit="1" customWidth="1"/>
    <col min="10" max="10" width="10.85546875" style="1" bestFit="1" customWidth="1"/>
    <col min="11" max="16384" width="9.140625" style="1"/>
  </cols>
  <sheetData>
    <row r="1" spans="1:10" x14ac:dyDescent="0.2">
      <c r="A1" s="36" t="s">
        <v>87</v>
      </c>
      <c r="B1" s="67"/>
      <c r="C1" s="67"/>
      <c r="D1" s="67"/>
      <c r="E1" s="67"/>
      <c r="F1" s="67"/>
      <c r="G1" s="67"/>
      <c r="H1" s="66"/>
      <c r="I1" s="66"/>
    </row>
    <row r="2" spans="1:10" s="3" customFormat="1" x14ac:dyDescent="0.2">
      <c r="A2" s="77" t="s">
        <v>88</v>
      </c>
      <c r="B2" s="69"/>
      <c r="C2" s="69"/>
      <c r="D2" s="69"/>
      <c r="E2" s="69"/>
      <c r="F2" s="69"/>
      <c r="G2" s="69"/>
      <c r="H2" s="17"/>
    </row>
    <row r="3" spans="1:10" x14ac:dyDescent="0.2">
      <c r="A3" s="77" t="s">
        <v>89</v>
      </c>
      <c r="B3" s="69"/>
      <c r="C3" s="69"/>
      <c r="D3" s="69"/>
      <c r="E3" s="69"/>
      <c r="F3" s="69"/>
      <c r="G3" s="69"/>
      <c r="H3" s="17"/>
      <c r="I3" s="3"/>
      <c r="J3" s="3"/>
    </row>
    <row r="4" spans="1:10" x14ac:dyDescent="0.2">
      <c r="A4" s="77" t="s">
        <v>90</v>
      </c>
      <c r="B4" s="69"/>
      <c r="C4" s="69"/>
      <c r="D4" s="69"/>
      <c r="E4" s="69"/>
      <c r="F4" s="69"/>
      <c r="G4" s="69"/>
      <c r="H4" s="17"/>
      <c r="I4" s="3"/>
      <c r="J4" s="3"/>
    </row>
    <row r="5" spans="1:10" x14ac:dyDescent="0.2">
      <c r="A5" s="77" t="s">
        <v>91</v>
      </c>
      <c r="B5" s="69"/>
      <c r="C5" s="69"/>
      <c r="D5" s="69"/>
      <c r="E5" s="69"/>
      <c r="F5" s="69"/>
      <c r="G5" s="69"/>
      <c r="H5" s="17"/>
      <c r="I5" s="3"/>
      <c r="J5" s="3"/>
    </row>
    <row r="6" spans="1:10" ht="22.5" customHeight="1" x14ac:dyDescent="0.2">
      <c r="A6" s="114" t="s">
        <v>92</v>
      </c>
      <c r="B6" s="114"/>
      <c r="C6" s="114"/>
      <c r="D6" s="114"/>
      <c r="E6" s="114"/>
      <c r="F6" s="114"/>
      <c r="G6" s="114"/>
      <c r="H6" s="92"/>
      <c r="I6" s="92"/>
      <c r="J6" s="92"/>
    </row>
    <row r="7" spans="1:10" x14ac:dyDescent="0.2">
      <c r="A7" s="77" t="s">
        <v>93</v>
      </c>
      <c r="B7" s="69"/>
      <c r="C7" s="69"/>
      <c r="D7" s="69"/>
      <c r="E7" s="69"/>
      <c r="F7" s="69"/>
      <c r="G7" s="69"/>
      <c r="H7" s="17"/>
      <c r="I7" s="97" t="s">
        <v>129</v>
      </c>
      <c r="J7" s="97"/>
    </row>
    <row r="8" spans="1:10" x14ac:dyDescent="0.2">
      <c r="A8" s="85"/>
      <c r="B8" s="17"/>
      <c r="C8" s="17"/>
      <c r="D8" s="17"/>
      <c r="E8" s="17"/>
      <c r="F8" s="17"/>
      <c r="G8" s="17"/>
      <c r="H8" s="17"/>
      <c r="I8" s="98" t="s">
        <v>130</v>
      </c>
      <c r="J8" s="98"/>
    </row>
    <row r="9" spans="1:10" ht="13.5" thickBot="1" x14ac:dyDescent="0.25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13.5" thickBot="1" x14ac:dyDescent="0.25">
      <c r="A10" s="80" t="s">
        <v>28</v>
      </c>
      <c r="B10" s="80"/>
      <c r="C10" s="86">
        <v>25000</v>
      </c>
      <c r="D10" s="79" t="s">
        <v>29</v>
      </c>
      <c r="E10" s="79"/>
      <c r="F10" s="79"/>
      <c r="G10" s="79"/>
      <c r="H10" s="79"/>
      <c r="I10" s="79"/>
      <c r="J10" s="79"/>
    </row>
    <row r="11" spans="1:10" ht="13.5" thickBot="1" x14ac:dyDescent="0.25">
      <c r="A11" s="80" t="s">
        <v>30</v>
      </c>
      <c r="B11" s="80"/>
      <c r="C11" s="87">
        <v>1500</v>
      </c>
      <c r="D11" s="79" t="s">
        <v>31</v>
      </c>
      <c r="E11" s="79"/>
      <c r="F11" s="79"/>
      <c r="G11" s="79"/>
      <c r="H11" s="79"/>
      <c r="I11" s="79"/>
      <c r="J11" s="79"/>
    </row>
    <row r="12" spans="1:10" ht="13.5" thickBot="1" x14ac:dyDescent="0.25">
      <c r="A12" s="80" t="s">
        <v>32</v>
      </c>
      <c r="B12" s="80"/>
      <c r="C12" s="11">
        <f>$C$10/$C$11</f>
        <v>16.666666666666668</v>
      </c>
      <c r="D12" s="79"/>
      <c r="E12" s="79"/>
      <c r="F12" s="79"/>
      <c r="G12" s="79"/>
      <c r="H12" s="79"/>
      <c r="I12" s="79"/>
      <c r="J12" s="79"/>
    </row>
    <row r="13" spans="1:10" ht="13.5" thickBot="1" x14ac:dyDescent="0.25">
      <c r="A13" s="37" t="s">
        <v>33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3.5" thickBot="1" x14ac:dyDescent="0.25">
      <c r="A14" s="80" t="s">
        <v>34</v>
      </c>
      <c r="B14" s="80"/>
      <c r="C14" s="86">
        <v>12</v>
      </c>
      <c r="D14" s="79"/>
      <c r="E14" s="79"/>
      <c r="F14" s="79"/>
      <c r="G14" s="79"/>
      <c r="H14" s="79"/>
      <c r="I14" s="79"/>
      <c r="J14" s="79"/>
    </row>
    <row r="15" spans="1:10" ht="13.5" thickBot="1" x14ac:dyDescent="0.25">
      <c r="A15" s="80" t="s">
        <v>35</v>
      </c>
      <c r="B15" s="80"/>
      <c r="C15" s="88">
        <v>0.33</v>
      </c>
      <c r="D15" s="79" t="s">
        <v>36</v>
      </c>
      <c r="E15" s="79"/>
      <c r="F15" s="79"/>
      <c r="G15" s="79"/>
      <c r="H15" s="79"/>
      <c r="I15" s="79"/>
      <c r="J15" s="79"/>
    </row>
    <row r="16" spans="1:10" ht="13.5" thickBot="1" x14ac:dyDescent="0.25">
      <c r="A16" s="80" t="s">
        <v>32</v>
      </c>
      <c r="B16" s="80"/>
      <c r="C16" s="89">
        <f>$C$14+$C$14*$C$15</f>
        <v>15.96</v>
      </c>
      <c r="D16" s="79"/>
      <c r="E16" s="79"/>
      <c r="F16" s="79"/>
      <c r="G16" s="79"/>
      <c r="H16" s="79"/>
      <c r="I16" s="79"/>
      <c r="J16" s="79"/>
    </row>
    <row r="17" spans="1:10" ht="15" customHeight="1" x14ac:dyDescent="0.2">
      <c r="A17" s="117" t="s">
        <v>75</v>
      </c>
      <c r="B17" s="118"/>
      <c r="C17" s="117" t="s">
        <v>38</v>
      </c>
      <c r="D17" s="119"/>
      <c r="E17" s="119"/>
      <c r="F17" s="118"/>
      <c r="G17" s="117" t="s">
        <v>39</v>
      </c>
      <c r="H17" s="119"/>
      <c r="I17" s="118" t="s">
        <v>40</v>
      </c>
      <c r="J17" s="107" t="s">
        <v>41</v>
      </c>
    </row>
    <row r="18" spans="1:10" ht="38.25" x14ac:dyDescent="0.2">
      <c r="A18" s="52" t="s">
        <v>42</v>
      </c>
      <c r="B18" s="52" t="s">
        <v>43</v>
      </c>
      <c r="C18" s="52" t="s">
        <v>44</v>
      </c>
      <c r="D18" s="52" t="s">
        <v>94</v>
      </c>
      <c r="E18" s="52" t="s">
        <v>46</v>
      </c>
      <c r="F18" s="52" t="s">
        <v>47</v>
      </c>
      <c r="G18" s="52" t="s">
        <v>95</v>
      </c>
      <c r="H18" s="52" t="s">
        <v>49</v>
      </c>
      <c r="I18" s="52" t="s">
        <v>104</v>
      </c>
      <c r="J18" s="108"/>
    </row>
    <row r="19" spans="1:10" x14ac:dyDescent="0.2">
      <c r="A19" s="71" t="s">
        <v>76</v>
      </c>
      <c r="B19" s="71">
        <v>1</v>
      </c>
      <c r="C19" s="72"/>
      <c r="D19" s="2" t="s">
        <v>105</v>
      </c>
      <c r="E19" s="71">
        <v>8</v>
      </c>
      <c r="F19" s="73">
        <v>15.96</v>
      </c>
      <c r="G19" s="82">
        <f>E19*F19</f>
        <v>127.68</v>
      </c>
      <c r="H19" s="73">
        <v>600</v>
      </c>
      <c r="I19" s="73">
        <v>0</v>
      </c>
      <c r="J19" s="82">
        <f t="shared" ref="J19:J26" si="0">G19+H19-I19</f>
        <v>727.68000000000006</v>
      </c>
    </row>
    <row r="20" spans="1:10" x14ac:dyDescent="0.2">
      <c r="A20" s="71" t="s">
        <v>77</v>
      </c>
      <c r="B20" s="71">
        <v>2</v>
      </c>
      <c r="C20" s="72"/>
      <c r="D20" s="2" t="s">
        <v>105</v>
      </c>
      <c r="E20" s="71">
        <v>8</v>
      </c>
      <c r="F20" s="73">
        <v>15.96</v>
      </c>
      <c r="G20" s="82">
        <f t="shared" ref="G20:G26" si="1">E20*F20</f>
        <v>127.68</v>
      </c>
      <c r="H20" s="73">
        <v>600</v>
      </c>
      <c r="I20" s="73">
        <v>0</v>
      </c>
      <c r="J20" s="82">
        <f t="shared" si="0"/>
        <v>727.68000000000006</v>
      </c>
    </row>
    <row r="21" spans="1:10" x14ac:dyDescent="0.2">
      <c r="A21" s="71" t="s">
        <v>76</v>
      </c>
      <c r="B21" s="71">
        <v>1</v>
      </c>
      <c r="C21" s="72"/>
      <c r="D21" s="2" t="s">
        <v>106</v>
      </c>
      <c r="E21" s="71">
        <v>3</v>
      </c>
      <c r="F21" s="73">
        <v>15.96</v>
      </c>
      <c r="G21" s="82">
        <f t="shared" si="1"/>
        <v>47.88</v>
      </c>
      <c r="H21" s="73">
        <v>200</v>
      </c>
      <c r="I21" s="73">
        <v>0</v>
      </c>
      <c r="J21" s="82">
        <f t="shared" si="0"/>
        <v>247.88</v>
      </c>
    </row>
    <row r="22" spans="1:10" x14ac:dyDescent="0.2">
      <c r="A22" s="71" t="s">
        <v>78</v>
      </c>
      <c r="B22" s="71">
        <v>3</v>
      </c>
      <c r="C22" s="72"/>
      <c r="D22" s="2" t="s">
        <v>107</v>
      </c>
      <c r="E22" s="71">
        <v>16</v>
      </c>
      <c r="F22" s="73">
        <v>15.96</v>
      </c>
      <c r="G22" s="82">
        <f t="shared" si="1"/>
        <v>255.36</v>
      </c>
      <c r="H22" s="74">
        <v>0</v>
      </c>
      <c r="I22" s="73">
        <v>0</v>
      </c>
      <c r="J22" s="82">
        <f t="shared" si="0"/>
        <v>255.36</v>
      </c>
    </row>
    <row r="23" spans="1:10" x14ac:dyDescent="0.2">
      <c r="A23" s="71" t="s">
        <v>79</v>
      </c>
      <c r="B23" s="71">
        <v>4</v>
      </c>
      <c r="C23" s="72"/>
      <c r="D23" s="2" t="s">
        <v>108</v>
      </c>
      <c r="E23" s="71">
        <v>8</v>
      </c>
      <c r="F23" s="73">
        <v>15.96</v>
      </c>
      <c r="G23" s="82">
        <f t="shared" si="1"/>
        <v>127.68</v>
      </c>
      <c r="H23" s="74">
        <v>50</v>
      </c>
      <c r="I23" s="73">
        <v>100</v>
      </c>
      <c r="J23" s="82">
        <f t="shared" si="0"/>
        <v>77.680000000000007</v>
      </c>
    </row>
    <row r="24" spans="1:10" x14ac:dyDescent="0.2">
      <c r="A24" s="71" t="s">
        <v>81</v>
      </c>
      <c r="B24" s="71">
        <v>5</v>
      </c>
      <c r="C24" s="72"/>
      <c r="D24" s="2" t="s">
        <v>108</v>
      </c>
      <c r="E24" s="71">
        <v>8</v>
      </c>
      <c r="F24" s="73">
        <v>15.96</v>
      </c>
      <c r="G24" s="82">
        <f t="shared" si="1"/>
        <v>127.68</v>
      </c>
      <c r="H24" s="74">
        <v>50</v>
      </c>
      <c r="I24" s="73">
        <v>100</v>
      </c>
      <c r="J24" s="82">
        <f t="shared" si="0"/>
        <v>77.680000000000007</v>
      </c>
    </row>
    <row r="25" spans="1:10" x14ac:dyDescent="0.2">
      <c r="A25" s="71" t="s">
        <v>82</v>
      </c>
      <c r="B25" s="71">
        <v>6</v>
      </c>
      <c r="C25" s="72"/>
      <c r="D25" s="2" t="s">
        <v>108</v>
      </c>
      <c r="E25" s="71">
        <v>8</v>
      </c>
      <c r="F25" s="73">
        <v>15.96</v>
      </c>
      <c r="G25" s="82">
        <f t="shared" si="1"/>
        <v>127.68</v>
      </c>
      <c r="H25" s="74">
        <v>50</v>
      </c>
      <c r="I25" s="73">
        <v>100</v>
      </c>
      <c r="J25" s="82">
        <f t="shared" si="0"/>
        <v>77.680000000000007</v>
      </c>
    </row>
    <row r="26" spans="1:10" x14ac:dyDescent="0.2">
      <c r="A26" s="71" t="s">
        <v>83</v>
      </c>
      <c r="B26" s="71">
        <v>7</v>
      </c>
      <c r="C26" s="72"/>
      <c r="D26" s="2" t="s">
        <v>108</v>
      </c>
      <c r="E26" s="71">
        <v>8</v>
      </c>
      <c r="F26" s="73">
        <v>15.96</v>
      </c>
      <c r="G26" s="82">
        <f t="shared" si="1"/>
        <v>127.68</v>
      </c>
      <c r="H26" s="74">
        <v>50</v>
      </c>
      <c r="I26" s="73">
        <v>100</v>
      </c>
      <c r="J26" s="82">
        <f t="shared" si="0"/>
        <v>77.680000000000007</v>
      </c>
    </row>
    <row r="27" spans="1:10" x14ac:dyDescent="0.2">
      <c r="A27" s="2"/>
      <c r="B27" s="2"/>
      <c r="C27" s="16"/>
      <c r="D27" s="2"/>
      <c r="E27" s="2"/>
      <c r="F27" s="4"/>
      <c r="G27" s="82">
        <f t="shared" ref="G27:G29" si="2">E27*F27</f>
        <v>0</v>
      </c>
      <c r="H27" s="19"/>
      <c r="I27" s="4"/>
      <c r="J27" s="82">
        <f t="shared" ref="J27:J30" si="3">G27+H27-I27</f>
        <v>0</v>
      </c>
    </row>
    <row r="28" spans="1:10" x14ac:dyDescent="0.2">
      <c r="A28" s="2"/>
      <c r="B28" s="2"/>
      <c r="C28" s="16"/>
      <c r="D28" s="2"/>
      <c r="E28" s="2"/>
      <c r="F28" s="4"/>
      <c r="G28" s="82">
        <f t="shared" si="2"/>
        <v>0</v>
      </c>
      <c r="H28" s="19"/>
      <c r="I28" s="4"/>
      <c r="J28" s="82">
        <f t="shared" si="3"/>
        <v>0</v>
      </c>
    </row>
    <row r="29" spans="1:10" x14ac:dyDescent="0.2">
      <c r="A29" s="2"/>
      <c r="B29" s="2"/>
      <c r="C29" s="16"/>
      <c r="D29" s="2"/>
      <c r="E29" s="2"/>
      <c r="F29" s="4"/>
      <c r="G29" s="82">
        <f t="shared" si="2"/>
        <v>0</v>
      </c>
      <c r="H29" s="4"/>
      <c r="I29" s="4"/>
      <c r="J29" s="82">
        <f t="shared" si="3"/>
        <v>0</v>
      </c>
    </row>
    <row r="30" spans="1:10" x14ac:dyDescent="0.2">
      <c r="A30" s="2"/>
      <c r="B30" s="2"/>
      <c r="C30" s="16"/>
      <c r="D30" s="2"/>
      <c r="E30" s="2"/>
      <c r="F30" s="4"/>
      <c r="G30" s="82">
        <f>E30*F30</f>
        <v>0</v>
      </c>
      <c r="H30" s="4"/>
      <c r="I30" s="4"/>
      <c r="J30" s="82">
        <f t="shared" si="3"/>
        <v>0</v>
      </c>
    </row>
    <row r="31" spans="1:10" ht="15" customHeight="1" x14ac:dyDescent="0.2">
      <c r="A31" s="47"/>
      <c r="B31" s="48">
        <v>5831</v>
      </c>
      <c r="C31" s="49"/>
      <c r="D31" s="49"/>
      <c r="E31" s="48">
        <v>5832</v>
      </c>
      <c r="F31" s="50"/>
      <c r="G31" s="122"/>
      <c r="H31" s="123"/>
      <c r="I31" s="51"/>
      <c r="J31" s="53">
        <v>5833</v>
      </c>
    </row>
    <row r="32" spans="1:10" ht="15" customHeight="1" x14ac:dyDescent="0.2">
      <c r="A32" s="48"/>
      <c r="B32" s="13">
        <f>SUM(IF(FREQUENCY(B19:B30,B19:B30)&gt;0,1))</f>
        <v>7</v>
      </c>
      <c r="C32" s="49"/>
      <c r="D32" s="49"/>
      <c r="E32" s="14">
        <f>SUM(E19:E30)</f>
        <v>67</v>
      </c>
      <c r="F32" s="50"/>
      <c r="G32" s="115">
        <f>SUM(H19:H30)+SUM(G19:G30)</f>
        <v>2669.32</v>
      </c>
      <c r="H32" s="116"/>
      <c r="I32" s="83">
        <f>SUM(I19:I30)</f>
        <v>400</v>
      </c>
      <c r="J32" s="12">
        <f>G32-I32</f>
        <v>2269.3200000000002</v>
      </c>
    </row>
    <row r="33" spans="1:10" ht="4.5" customHeight="1" x14ac:dyDescent="0.2">
      <c r="A33" s="7"/>
      <c r="B33" s="7"/>
      <c r="C33" s="8"/>
      <c r="D33" s="8"/>
      <c r="E33" s="8"/>
      <c r="F33" s="9"/>
      <c r="G33" s="9"/>
      <c r="H33" s="10"/>
      <c r="I33" s="10"/>
      <c r="J33" s="10"/>
    </row>
    <row r="34" spans="1:10" x14ac:dyDescent="0.2">
      <c r="A34" s="90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90" t="s">
        <v>103</v>
      </c>
      <c r="B35" s="3"/>
      <c r="C35" s="3"/>
      <c r="D35" s="3"/>
      <c r="E35" s="3"/>
      <c r="F35" s="3"/>
      <c r="G35" s="3"/>
      <c r="H35" s="3"/>
      <c r="I35" s="3"/>
      <c r="J35" s="3"/>
    </row>
  </sheetData>
  <mergeCells count="9">
    <mergeCell ref="G32:H32"/>
    <mergeCell ref="A17:B17"/>
    <mergeCell ref="C17:F17"/>
    <mergeCell ref="A6:G6"/>
    <mergeCell ref="I7:J7"/>
    <mergeCell ref="I8:J8"/>
    <mergeCell ref="G17:I17"/>
    <mergeCell ref="J17:J18"/>
    <mergeCell ref="G31:H31"/>
  </mergeCells>
  <phoneticPr fontId="0" type="noConversion"/>
  <pageMargins left="0.7" right="0.7" top="0.75" bottom="0.75" header="0.3" footer="0.3"/>
  <pageSetup paperSize="9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J31"/>
  <sheetViews>
    <sheetView zoomScaleNormal="100" workbookViewId="0">
      <selection activeCell="I8" sqref="I8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7109375" style="1" customWidth="1"/>
    <col min="8" max="8" width="10.7109375" style="1" bestFit="1" customWidth="1"/>
    <col min="9" max="9" width="11.7109375" style="1" bestFit="1" customWidth="1"/>
    <col min="10" max="10" width="12.140625" style="1" bestFit="1" customWidth="1"/>
    <col min="11" max="16384" width="9.140625" style="1"/>
  </cols>
  <sheetData>
    <row r="1" spans="1:10" x14ac:dyDescent="0.2">
      <c r="A1" s="36" t="s">
        <v>109</v>
      </c>
      <c r="B1" s="67"/>
      <c r="C1" s="67"/>
      <c r="D1" s="67"/>
      <c r="E1" s="67"/>
      <c r="F1" s="67"/>
      <c r="G1" s="67"/>
      <c r="H1" s="66"/>
      <c r="I1" s="66"/>
    </row>
    <row r="2" spans="1:10" ht="24" customHeight="1" x14ac:dyDescent="0.2">
      <c r="A2" s="124" t="s">
        <v>110</v>
      </c>
      <c r="B2" s="124"/>
      <c r="C2" s="124"/>
      <c r="D2" s="124"/>
      <c r="E2" s="124"/>
      <c r="F2" s="124"/>
      <c r="G2" s="124"/>
      <c r="H2" s="24"/>
      <c r="I2" s="23"/>
      <c r="J2" s="23"/>
    </row>
    <row r="3" spans="1:10" x14ac:dyDescent="0.2">
      <c r="A3" s="77" t="s">
        <v>111</v>
      </c>
      <c r="B3" s="69"/>
      <c r="C3" s="69"/>
      <c r="D3" s="69"/>
      <c r="E3" s="69"/>
      <c r="F3" s="69"/>
      <c r="G3" s="69"/>
      <c r="H3" s="17"/>
      <c r="I3" s="3"/>
      <c r="J3" s="3"/>
    </row>
    <row r="4" spans="1:10" x14ac:dyDescent="0.2">
      <c r="A4" s="77" t="s">
        <v>112</v>
      </c>
      <c r="B4" s="69"/>
      <c r="C4" s="69"/>
      <c r="D4" s="69"/>
      <c r="E4" s="69"/>
      <c r="F4" s="69"/>
      <c r="G4" s="69"/>
      <c r="H4" s="17"/>
      <c r="I4" s="3"/>
      <c r="J4" s="3"/>
    </row>
    <row r="5" spans="1:10" x14ac:dyDescent="0.2">
      <c r="A5" s="77" t="s">
        <v>113</v>
      </c>
      <c r="B5" s="69"/>
      <c r="C5" s="69"/>
      <c r="D5" s="69"/>
      <c r="E5" s="69"/>
      <c r="F5" s="69"/>
      <c r="G5" s="69"/>
      <c r="H5" s="17"/>
      <c r="I5" s="3"/>
      <c r="J5" s="3"/>
    </row>
    <row r="6" spans="1:10" x14ac:dyDescent="0.2">
      <c r="A6" s="18"/>
      <c r="B6" s="17"/>
      <c r="C6" s="17"/>
      <c r="D6" s="17"/>
      <c r="E6" s="17"/>
      <c r="F6" s="17"/>
      <c r="G6" s="17"/>
      <c r="H6" s="17"/>
      <c r="I6" s="97" t="s">
        <v>129</v>
      </c>
      <c r="J6" s="97"/>
    </row>
    <row r="7" spans="1:10" x14ac:dyDescent="0.2">
      <c r="A7" s="18"/>
      <c r="B7" s="17"/>
      <c r="C7" s="17"/>
      <c r="D7" s="17"/>
      <c r="E7" s="17"/>
      <c r="F7" s="17"/>
      <c r="G7" s="17"/>
      <c r="H7" s="17"/>
      <c r="I7" s="98" t="s">
        <v>130</v>
      </c>
      <c r="J7" s="98"/>
    </row>
    <row r="8" spans="1:10" ht="13.5" thickBot="1" x14ac:dyDescent="0.25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 thickBot="1" x14ac:dyDescent="0.25">
      <c r="A9" s="80" t="s">
        <v>28</v>
      </c>
      <c r="B9" s="80"/>
      <c r="C9" s="86">
        <v>5000</v>
      </c>
      <c r="D9" s="79" t="s">
        <v>114</v>
      </c>
      <c r="E9" s="79"/>
      <c r="F9" s="79"/>
      <c r="G9" s="79"/>
      <c r="H9" s="79"/>
      <c r="I9" s="79"/>
      <c r="J9" s="79"/>
    </row>
    <row r="10" spans="1:10" ht="13.5" thickBot="1" x14ac:dyDescent="0.25">
      <c r="A10" s="80" t="s">
        <v>30</v>
      </c>
      <c r="B10" s="80"/>
      <c r="C10" s="87">
        <v>900</v>
      </c>
      <c r="D10" s="79" t="s">
        <v>31</v>
      </c>
      <c r="E10" s="79"/>
      <c r="F10" s="79"/>
      <c r="G10" s="79"/>
      <c r="H10" s="79"/>
      <c r="I10" s="79"/>
      <c r="J10" s="79"/>
    </row>
    <row r="11" spans="1:10" ht="13.5" thickBot="1" x14ac:dyDescent="0.25">
      <c r="A11" s="80" t="s">
        <v>32</v>
      </c>
      <c r="B11" s="80"/>
      <c r="C11" s="11">
        <f>$C$9/$C$10</f>
        <v>5.5555555555555554</v>
      </c>
      <c r="D11" s="79"/>
      <c r="E11" s="79"/>
      <c r="F11" s="79"/>
      <c r="G11" s="79"/>
      <c r="H11" s="79"/>
      <c r="I11" s="79"/>
      <c r="J11" s="79"/>
    </row>
    <row r="12" spans="1:10" ht="13.5" thickBot="1" x14ac:dyDescent="0.25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3.5" thickBot="1" x14ac:dyDescent="0.25">
      <c r="A13" s="80" t="s">
        <v>34</v>
      </c>
      <c r="B13" s="80"/>
      <c r="C13" s="86">
        <v>4.8</v>
      </c>
      <c r="D13" s="79"/>
      <c r="E13" s="79"/>
      <c r="F13" s="79"/>
      <c r="G13" s="79"/>
      <c r="H13" s="79"/>
      <c r="I13" s="79"/>
      <c r="J13" s="79"/>
    </row>
    <row r="14" spans="1:10" ht="13.5" thickBot="1" x14ac:dyDescent="0.25">
      <c r="A14" s="80" t="s">
        <v>35</v>
      </c>
      <c r="B14" s="80"/>
      <c r="C14" s="88">
        <v>0.15</v>
      </c>
      <c r="D14" s="79" t="s">
        <v>115</v>
      </c>
      <c r="E14" s="79"/>
      <c r="F14" s="79"/>
      <c r="G14" s="79"/>
      <c r="H14" s="79"/>
      <c r="I14" s="79"/>
      <c r="J14" s="79"/>
    </row>
    <row r="15" spans="1:10" ht="13.5" thickBot="1" x14ac:dyDescent="0.25">
      <c r="A15" s="80" t="s">
        <v>32</v>
      </c>
      <c r="B15" s="80"/>
      <c r="C15" s="89">
        <f>$C$13+$C$13*$C$14</f>
        <v>5.52</v>
      </c>
      <c r="D15" s="79"/>
      <c r="E15" s="79"/>
      <c r="F15" s="79"/>
      <c r="G15" s="79"/>
      <c r="H15" s="79"/>
      <c r="I15" s="79"/>
      <c r="J15" s="79"/>
    </row>
    <row r="16" spans="1:10" ht="15" customHeight="1" x14ac:dyDescent="0.2">
      <c r="A16" s="127" t="s">
        <v>37</v>
      </c>
      <c r="B16" s="128"/>
      <c r="C16" s="127" t="s">
        <v>38</v>
      </c>
      <c r="D16" s="129"/>
      <c r="E16" s="129"/>
      <c r="F16" s="128"/>
      <c r="G16" s="127" t="s">
        <v>39</v>
      </c>
      <c r="H16" s="129"/>
      <c r="I16" s="128" t="s">
        <v>40</v>
      </c>
      <c r="J16" s="107" t="s">
        <v>41</v>
      </c>
    </row>
    <row r="17" spans="1:10" ht="38.25" x14ac:dyDescent="0.2">
      <c r="A17" s="39" t="s">
        <v>42</v>
      </c>
      <c r="B17" s="39" t="s">
        <v>43</v>
      </c>
      <c r="C17" s="39" t="s">
        <v>44</v>
      </c>
      <c r="D17" s="39" t="s">
        <v>94</v>
      </c>
      <c r="E17" s="39" t="s">
        <v>116</v>
      </c>
      <c r="F17" s="39" t="s">
        <v>47</v>
      </c>
      <c r="G17" s="39" t="s">
        <v>95</v>
      </c>
      <c r="H17" s="39" t="s">
        <v>49</v>
      </c>
      <c r="I17" s="39" t="s">
        <v>117</v>
      </c>
      <c r="J17" s="108"/>
    </row>
    <row r="18" spans="1:10" x14ac:dyDescent="0.2">
      <c r="A18" s="2" t="s">
        <v>51</v>
      </c>
      <c r="B18" s="2">
        <v>1</v>
      </c>
      <c r="C18" s="21" t="s">
        <v>118</v>
      </c>
      <c r="D18" s="2" t="s">
        <v>119</v>
      </c>
      <c r="E18" s="2">
        <v>1300</v>
      </c>
      <c r="F18" s="4">
        <v>5.52</v>
      </c>
      <c r="G18" s="82">
        <f>E18*F18</f>
        <v>7175.9999999999991</v>
      </c>
      <c r="H18" s="4">
        <v>5000</v>
      </c>
      <c r="I18" s="4"/>
      <c r="J18" s="82">
        <f t="shared" ref="J18:J25" si="0">G18+H18-I18</f>
        <v>12176</v>
      </c>
    </row>
    <row r="19" spans="1:10" x14ac:dyDescent="0.2">
      <c r="A19" s="2" t="s">
        <v>53</v>
      </c>
      <c r="B19" s="2">
        <v>2</v>
      </c>
      <c r="C19" s="22" t="s">
        <v>120</v>
      </c>
      <c r="D19" s="2" t="s">
        <v>121</v>
      </c>
      <c r="E19" s="2">
        <v>912</v>
      </c>
      <c r="F19" s="4">
        <v>5.52</v>
      </c>
      <c r="G19" s="82">
        <f t="shared" ref="G19:G25" si="1">E19*F19</f>
        <v>5034.24</v>
      </c>
      <c r="H19" s="4">
        <v>2976</v>
      </c>
      <c r="I19" s="4"/>
      <c r="J19" s="82">
        <f t="shared" si="0"/>
        <v>8010.24</v>
      </c>
    </row>
    <row r="20" spans="1:10" x14ac:dyDescent="0.2">
      <c r="A20" s="2"/>
      <c r="B20" s="2"/>
      <c r="C20" s="16"/>
      <c r="D20" s="2"/>
      <c r="E20" s="2"/>
      <c r="F20" s="4"/>
      <c r="G20" s="82">
        <f t="shared" si="1"/>
        <v>0</v>
      </c>
      <c r="H20" s="4"/>
      <c r="I20" s="4"/>
      <c r="J20" s="82">
        <f t="shared" si="0"/>
        <v>0</v>
      </c>
    </row>
    <row r="21" spans="1:10" x14ac:dyDescent="0.2">
      <c r="A21" s="2"/>
      <c r="B21" s="2"/>
      <c r="C21" s="16"/>
      <c r="D21" s="2"/>
      <c r="E21" s="2"/>
      <c r="F21" s="4"/>
      <c r="G21" s="82">
        <f t="shared" si="1"/>
        <v>0</v>
      </c>
      <c r="H21" s="19"/>
      <c r="I21" s="4"/>
      <c r="J21" s="82">
        <f t="shared" si="0"/>
        <v>0</v>
      </c>
    </row>
    <row r="22" spans="1:10" x14ac:dyDescent="0.2">
      <c r="A22" s="2"/>
      <c r="B22" s="2"/>
      <c r="C22" s="16"/>
      <c r="D22" s="2"/>
      <c r="E22" s="2"/>
      <c r="F22" s="4"/>
      <c r="G22" s="82">
        <f t="shared" si="1"/>
        <v>0</v>
      </c>
      <c r="H22" s="19"/>
      <c r="I22" s="4"/>
      <c r="J22" s="82">
        <f t="shared" si="0"/>
        <v>0</v>
      </c>
    </row>
    <row r="23" spans="1:10" x14ac:dyDescent="0.2">
      <c r="A23" s="2"/>
      <c r="B23" s="2"/>
      <c r="C23" s="16"/>
      <c r="D23" s="2"/>
      <c r="E23" s="2"/>
      <c r="F23" s="4"/>
      <c r="G23" s="82">
        <f t="shared" si="1"/>
        <v>0</v>
      </c>
      <c r="H23" s="19"/>
      <c r="I23" s="4"/>
      <c r="J23" s="82">
        <f t="shared" si="0"/>
        <v>0</v>
      </c>
    </row>
    <row r="24" spans="1:10" x14ac:dyDescent="0.2">
      <c r="A24" s="2"/>
      <c r="B24" s="2"/>
      <c r="C24" s="16"/>
      <c r="D24" s="2"/>
      <c r="E24" s="2"/>
      <c r="F24" s="4"/>
      <c r="G24" s="82">
        <f t="shared" si="1"/>
        <v>0</v>
      </c>
      <c r="H24" s="19"/>
      <c r="I24" s="4"/>
      <c r="J24" s="82">
        <f t="shared" si="0"/>
        <v>0</v>
      </c>
    </row>
    <row r="25" spans="1:10" x14ac:dyDescent="0.2">
      <c r="A25" s="2"/>
      <c r="B25" s="2"/>
      <c r="C25" s="16"/>
      <c r="D25" s="2"/>
      <c r="E25" s="2"/>
      <c r="F25" s="4"/>
      <c r="G25" s="82">
        <f t="shared" si="1"/>
        <v>0</v>
      </c>
      <c r="H25" s="19"/>
      <c r="I25" s="4"/>
      <c r="J25" s="82">
        <f t="shared" si="0"/>
        <v>0</v>
      </c>
    </row>
    <row r="26" spans="1:10" ht="15" customHeight="1" x14ac:dyDescent="0.2">
      <c r="A26" s="54"/>
      <c r="B26" s="55">
        <v>5841</v>
      </c>
      <c r="C26" s="56"/>
      <c r="D26" s="56"/>
      <c r="E26" s="55">
        <v>5842</v>
      </c>
      <c r="F26" s="57"/>
      <c r="G26" s="125"/>
      <c r="H26" s="126"/>
      <c r="I26" s="58"/>
      <c r="J26" s="59">
        <v>5843</v>
      </c>
    </row>
    <row r="27" spans="1:10" ht="15" customHeight="1" x14ac:dyDescent="0.2">
      <c r="A27" s="55"/>
      <c r="B27" s="13">
        <f>SUM(IF(FREQUENCY(B18:B25,B18:B25)&gt;0,1))</f>
        <v>2</v>
      </c>
      <c r="C27" s="56"/>
      <c r="D27" s="56"/>
      <c r="E27" s="14">
        <f>SUM(E18:E25)</f>
        <v>2212</v>
      </c>
      <c r="F27" s="57"/>
      <c r="G27" s="115">
        <f>SUM(H18:H25)+SUM(G18:G25)</f>
        <v>20186.239999999998</v>
      </c>
      <c r="H27" s="116"/>
      <c r="I27" s="84">
        <f>SUM(I18:I25)</f>
        <v>0</v>
      </c>
      <c r="J27" s="12">
        <f>G27-I27</f>
        <v>20186.239999999998</v>
      </c>
    </row>
    <row r="28" spans="1:10" ht="4.5" customHeight="1" x14ac:dyDescent="0.2">
      <c r="A28" s="7"/>
      <c r="B28" s="7"/>
      <c r="C28" s="8"/>
      <c r="D28" s="8"/>
      <c r="E28" s="8"/>
      <c r="F28" s="9"/>
      <c r="G28" s="9"/>
      <c r="H28" s="10"/>
      <c r="I28" s="10"/>
      <c r="J28" s="10"/>
    </row>
    <row r="29" spans="1:10" x14ac:dyDescent="0.2">
      <c r="A29" s="90" t="s">
        <v>122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90" t="s">
        <v>123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90" t="s">
        <v>124</v>
      </c>
      <c r="B31" s="3"/>
      <c r="C31" s="3"/>
      <c r="D31" s="3"/>
      <c r="E31" s="3"/>
      <c r="F31" s="3"/>
      <c r="G31" s="3"/>
      <c r="H31" s="3"/>
      <c r="I31" s="3"/>
      <c r="J31" s="3"/>
    </row>
  </sheetData>
  <mergeCells count="9">
    <mergeCell ref="A2:G2"/>
    <mergeCell ref="J16:J17"/>
    <mergeCell ref="G26:H26"/>
    <mergeCell ref="G27:H27"/>
    <mergeCell ref="A16:B16"/>
    <mergeCell ref="C16:F16"/>
    <mergeCell ref="G16:I16"/>
    <mergeCell ref="I6:J6"/>
    <mergeCell ref="I7:J7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J31"/>
  <sheetViews>
    <sheetView zoomScaleNormal="100" workbookViewId="0">
      <selection activeCell="I8" sqref="I8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7109375" style="1" customWidth="1"/>
    <col min="8" max="8" width="10.7109375" style="1" bestFit="1" customWidth="1"/>
    <col min="9" max="9" width="11.7109375" style="1" bestFit="1" customWidth="1"/>
    <col min="10" max="10" width="12.140625" style="1" bestFit="1" customWidth="1"/>
    <col min="11" max="16384" width="9.140625" style="1"/>
  </cols>
  <sheetData>
    <row r="1" spans="1:10" x14ac:dyDescent="0.2">
      <c r="A1" s="36" t="s">
        <v>109</v>
      </c>
      <c r="B1" s="67"/>
      <c r="C1" s="67"/>
      <c r="D1" s="67"/>
      <c r="E1" s="67"/>
      <c r="F1" s="67"/>
      <c r="G1" s="67"/>
      <c r="H1" s="66"/>
      <c r="I1" s="66"/>
    </row>
    <row r="2" spans="1:10" ht="24.75" customHeight="1" x14ac:dyDescent="0.2">
      <c r="A2" s="124" t="s">
        <v>110</v>
      </c>
      <c r="B2" s="124"/>
      <c r="C2" s="124"/>
      <c r="D2" s="124"/>
      <c r="E2" s="124"/>
      <c r="F2" s="124"/>
      <c r="G2" s="124"/>
      <c r="H2" s="24"/>
      <c r="I2" s="23"/>
      <c r="J2" s="23"/>
    </row>
    <row r="3" spans="1:10" x14ac:dyDescent="0.2">
      <c r="A3" s="77" t="s">
        <v>111</v>
      </c>
      <c r="B3" s="69"/>
      <c r="C3" s="69"/>
      <c r="D3" s="69"/>
      <c r="E3" s="69"/>
      <c r="F3" s="69"/>
      <c r="G3" s="69"/>
      <c r="H3" s="17"/>
      <c r="I3" s="3"/>
      <c r="J3" s="3"/>
    </row>
    <row r="4" spans="1:10" x14ac:dyDescent="0.2">
      <c r="A4" s="77" t="s">
        <v>112</v>
      </c>
      <c r="B4" s="69"/>
      <c r="C4" s="69"/>
      <c r="D4" s="69"/>
      <c r="E4" s="69"/>
      <c r="F4" s="69"/>
      <c r="G4" s="69"/>
      <c r="H4" s="17"/>
      <c r="I4" s="3"/>
      <c r="J4" s="3"/>
    </row>
    <row r="5" spans="1:10" x14ac:dyDescent="0.2">
      <c r="A5" s="77" t="s">
        <v>113</v>
      </c>
      <c r="B5" s="69"/>
      <c r="C5" s="69"/>
      <c r="D5" s="69"/>
      <c r="E5" s="69"/>
      <c r="F5" s="69"/>
      <c r="G5" s="69"/>
      <c r="H5" s="17"/>
      <c r="I5" s="3"/>
      <c r="J5" s="3"/>
    </row>
    <row r="6" spans="1:10" x14ac:dyDescent="0.2">
      <c r="A6" s="18"/>
      <c r="B6" s="17"/>
      <c r="C6" s="17"/>
      <c r="D6" s="17"/>
      <c r="E6" s="17"/>
      <c r="F6" s="17"/>
      <c r="G6" s="17"/>
      <c r="H6" s="17"/>
      <c r="I6" s="97" t="s">
        <v>129</v>
      </c>
      <c r="J6" s="97"/>
    </row>
    <row r="7" spans="1:10" x14ac:dyDescent="0.2">
      <c r="A7" s="18"/>
      <c r="B7" s="17"/>
      <c r="C7" s="17"/>
      <c r="D7" s="17"/>
      <c r="E7" s="17"/>
      <c r="F7" s="17"/>
      <c r="G7" s="17"/>
      <c r="H7" s="17"/>
      <c r="I7" s="98" t="s">
        <v>130</v>
      </c>
      <c r="J7" s="98"/>
    </row>
    <row r="8" spans="1:10" ht="13.5" thickBot="1" x14ac:dyDescent="0.25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 thickBot="1" x14ac:dyDescent="0.25">
      <c r="A9" s="80" t="s">
        <v>28</v>
      </c>
      <c r="B9" s="80"/>
      <c r="C9" s="86">
        <v>5000</v>
      </c>
      <c r="D9" s="79" t="s">
        <v>114</v>
      </c>
      <c r="E9" s="79"/>
      <c r="F9" s="79"/>
      <c r="G9" s="79"/>
      <c r="H9" s="79"/>
      <c r="I9" s="79"/>
      <c r="J9" s="79"/>
    </row>
    <row r="10" spans="1:10" ht="13.5" thickBot="1" x14ac:dyDescent="0.25">
      <c r="A10" s="80" t="s">
        <v>30</v>
      </c>
      <c r="B10" s="80"/>
      <c r="C10" s="87">
        <v>900</v>
      </c>
      <c r="D10" s="79" t="s">
        <v>31</v>
      </c>
      <c r="E10" s="79"/>
      <c r="F10" s="79"/>
      <c r="G10" s="79"/>
      <c r="H10" s="79"/>
      <c r="I10" s="79"/>
      <c r="J10" s="79"/>
    </row>
    <row r="11" spans="1:10" ht="13.5" thickBot="1" x14ac:dyDescent="0.25">
      <c r="A11" s="80" t="s">
        <v>32</v>
      </c>
      <c r="B11" s="80"/>
      <c r="C11" s="11">
        <f>$C$9/$C$10</f>
        <v>5.5555555555555554</v>
      </c>
      <c r="D11" s="79"/>
      <c r="E11" s="79"/>
      <c r="F11" s="79"/>
      <c r="G11" s="79"/>
      <c r="H11" s="79"/>
      <c r="I11" s="79"/>
      <c r="J11" s="79"/>
    </row>
    <row r="12" spans="1:10" ht="13.5" thickBot="1" x14ac:dyDescent="0.25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3.5" thickBot="1" x14ac:dyDescent="0.25">
      <c r="A13" s="80" t="s">
        <v>34</v>
      </c>
      <c r="B13" s="80"/>
      <c r="C13" s="86">
        <v>4.8</v>
      </c>
      <c r="D13" s="79"/>
      <c r="E13" s="79"/>
      <c r="F13" s="79"/>
      <c r="G13" s="79"/>
      <c r="H13" s="79"/>
      <c r="I13" s="79"/>
      <c r="J13" s="79"/>
    </row>
    <row r="14" spans="1:10" ht="13.5" thickBot="1" x14ac:dyDescent="0.25">
      <c r="A14" s="80" t="s">
        <v>35</v>
      </c>
      <c r="B14" s="80"/>
      <c r="C14" s="88">
        <v>0.15</v>
      </c>
      <c r="D14" s="79" t="s">
        <v>115</v>
      </c>
      <c r="E14" s="79"/>
      <c r="F14" s="79"/>
      <c r="G14" s="79"/>
      <c r="H14" s="79"/>
      <c r="I14" s="79"/>
      <c r="J14" s="79"/>
    </row>
    <row r="15" spans="1:10" ht="13.5" thickBot="1" x14ac:dyDescent="0.25">
      <c r="A15" s="80" t="s">
        <v>32</v>
      </c>
      <c r="B15" s="80"/>
      <c r="C15" s="89">
        <f>$C$13+$C$13*$C$14</f>
        <v>5.52</v>
      </c>
      <c r="D15" s="79"/>
      <c r="E15" s="79"/>
      <c r="F15" s="79"/>
      <c r="G15" s="79"/>
      <c r="H15" s="79"/>
      <c r="I15" s="79"/>
      <c r="J15" s="79"/>
    </row>
    <row r="16" spans="1:10" ht="15" customHeight="1" x14ac:dyDescent="0.2">
      <c r="A16" s="127" t="s">
        <v>75</v>
      </c>
      <c r="B16" s="128"/>
      <c r="C16" s="127" t="s">
        <v>38</v>
      </c>
      <c r="D16" s="129"/>
      <c r="E16" s="129"/>
      <c r="F16" s="128"/>
      <c r="G16" s="127" t="s">
        <v>39</v>
      </c>
      <c r="H16" s="129"/>
      <c r="I16" s="128" t="s">
        <v>40</v>
      </c>
      <c r="J16" s="107" t="s">
        <v>41</v>
      </c>
    </row>
    <row r="17" spans="1:10" ht="38.25" x14ac:dyDescent="0.2">
      <c r="A17" s="39" t="s">
        <v>42</v>
      </c>
      <c r="B17" s="39" t="s">
        <v>43</v>
      </c>
      <c r="C17" s="39" t="s">
        <v>44</v>
      </c>
      <c r="D17" s="39" t="s">
        <v>94</v>
      </c>
      <c r="E17" s="39" t="s">
        <v>116</v>
      </c>
      <c r="F17" s="39" t="s">
        <v>47</v>
      </c>
      <c r="G17" s="39" t="s">
        <v>95</v>
      </c>
      <c r="H17" s="39" t="s">
        <v>49</v>
      </c>
      <c r="I17" s="39" t="s">
        <v>117</v>
      </c>
      <c r="J17" s="108"/>
    </row>
    <row r="18" spans="1:10" x14ac:dyDescent="0.2">
      <c r="A18" s="71" t="s">
        <v>76</v>
      </c>
      <c r="B18" s="71">
        <v>1</v>
      </c>
      <c r="C18" s="21" t="s">
        <v>125</v>
      </c>
      <c r="D18" s="2" t="s">
        <v>126</v>
      </c>
      <c r="E18" s="71">
        <v>1300</v>
      </c>
      <c r="F18" s="73">
        <v>5.52</v>
      </c>
      <c r="G18" s="82">
        <f>E18*F18</f>
        <v>7175.9999999999991</v>
      </c>
      <c r="H18" s="73">
        <v>5000</v>
      </c>
      <c r="I18" s="73"/>
      <c r="J18" s="82">
        <f t="shared" ref="J18:J19" si="0">G18+H18-I18</f>
        <v>12176</v>
      </c>
    </row>
    <row r="19" spans="1:10" x14ac:dyDescent="0.2">
      <c r="A19" s="71" t="s">
        <v>77</v>
      </c>
      <c r="B19" s="71">
        <v>2</v>
      </c>
      <c r="C19" s="22" t="s">
        <v>127</v>
      </c>
      <c r="D19" s="2" t="s">
        <v>128</v>
      </c>
      <c r="E19" s="71">
        <v>912</v>
      </c>
      <c r="F19" s="73">
        <v>5.52</v>
      </c>
      <c r="G19" s="82">
        <f t="shared" ref="G19" si="1">E19*F19</f>
        <v>5034.24</v>
      </c>
      <c r="H19" s="73">
        <v>2976</v>
      </c>
      <c r="I19" s="73"/>
      <c r="J19" s="82">
        <f t="shared" si="0"/>
        <v>8010.24</v>
      </c>
    </row>
    <row r="20" spans="1:10" x14ac:dyDescent="0.2">
      <c r="A20" s="2"/>
      <c r="B20" s="2"/>
      <c r="C20" s="16"/>
      <c r="D20" s="2"/>
      <c r="E20" s="2"/>
      <c r="F20" s="4"/>
      <c r="G20" s="82">
        <f t="shared" ref="G20:G25" si="2">E20*F20</f>
        <v>0</v>
      </c>
      <c r="H20" s="4"/>
      <c r="I20" s="4"/>
      <c r="J20" s="82">
        <f t="shared" ref="J20:J25" si="3">G20+H20-I20</f>
        <v>0</v>
      </c>
    </row>
    <row r="21" spans="1:10" x14ac:dyDescent="0.2">
      <c r="A21" s="2"/>
      <c r="B21" s="2"/>
      <c r="C21" s="16"/>
      <c r="D21" s="2"/>
      <c r="E21" s="2"/>
      <c r="F21" s="4"/>
      <c r="G21" s="82">
        <f t="shared" si="2"/>
        <v>0</v>
      </c>
      <c r="H21" s="19"/>
      <c r="I21" s="4"/>
      <c r="J21" s="82">
        <f t="shared" si="3"/>
        <v>0</v>
      </c>
    </row>
    <row r="22" spans="1:10" x14ac:dyDescent="0.2">
      <c r="A22" s="2"/>
      <c r="B22" s="2"/>
      <c r="C22" s="16"/>
      <c r="D22" s="2"/>
      <c r="E22" s="2"/>
      <c r="F22" s="4"/>
      <c r="G22" s="82">
        <f t="shared" si="2"/>
        <v>0</v>
      </c>
      <c r="H22" s="19"/>
      <c r="I22" s="4"/>
      <c r="J22" s="82">
        <f t="shared" si="3"/>
        <v>0</v>
      </c>
    </row>
    <row r="23" spans="1:10" x14ac:dyDescent="0.2">
      <c r="A23" s="2"/>
      <c r="B23" s="2"/>
      <c r="C23" s="16"/>
      <c r="D23" s="2"/>
      <c r="E23" s="2"/>
      <c r="F23" s="4"/>
      <c r="G23" s="82">
        <f t="shared" si="2"/>
        <v>0</v>
      </c>
      <c r="H23" s="19"/>
      <c r="I23" s="4"/>
      <c r="J23" s="82">
        <f t="shared" si="3"/>
        <v>0</v>
      </c>
    </row>
    <row r="24" spans="1:10" x14ac:dyDescent="0.2">
      <c r="A24" s="2"/>
      <c r="B24" s="2"/>
      <c r="C24" s="16"/>
      <c r="D24" s="2"/>
      <c r="E24" s="2"/>
      <c r="F24" s="4"/>
      <c r="G24" s="82">
        <f t="shared" si="2"/>
        <v>0</v>
      </c>
      <c r="H24" s="19"/>
      <c r="I24" s="4"/>
      <c r="J24" s="82">
        <f t="shared" si="3"/>
        <v>0</v>
      </c>
    </row>
    <row r="25" spans="1:10" x14ac:dyDescent="0.2">
      <c r="A25" s="2"/>
      <c r="B25" s="2"/>
      <c r="C25" s="16"/>
      <c r="D25" s="2"/>
      <c r="E25" s="2"/>
      <c r="F25" s="4"/>
      <c r="G25" s="82">
        <f t="shared" si="2"/>
        <v>0</v>
      </c>
      <c r="H25" s="19"/>
      <c r="I25" s="4"/>
      <c r="J25" s="82">
        <f t="shared" si="3"/>
        <v>0</v>
      </c>
    </row>
    <row r="26" spans="1:10" ht="15" customHeight="1" x14ac:dyDescent="0.2">
      <c r="A26" s="54"/>
      <c r="B26" s="55">
        <v>5851</v>
      </c>
      <c r="C26" s="56"/>
      <c r="D26" s="56"/>
      <c r="E26" s="55">
        <v>5852</v>
      </c>
      <c r="F26" s="57"/>
      <c r="G26" s="125"/>
      <c r="H26" s="126"/>
      <c r="I26" s="58"/>
      <c r="J26" s="59">
        <v>5853</v>
      </c>
    </row>
    <row r="27" spans="1:10" ht="15" customHeight="1" x14ac:dyDescent="0.2">
      <c r="A27" s="55"/>
      <c r="B27" s="13">
        <f>SUM(IF(FREQUENCY(B18:B25,B18:B25)&gt;0,1))</f>
        <v>2</v>
      </c>
      <c r="C27" s="56"/>
      <c r="D27" s="56"/>
      <c r="E27" s="14">
        <f>SUM(E18:E25)</f>
        <v>2212</v>
      </c>
      <c r="F27" s="57"/>
      <c r="G27" s="115">
        <f>SUM(H18:H25)+SUM(G18:G25)</f>
        <v>20186.239999999998</v>
      </c>
      <c r="H27" s="116"/>
      <c r="I27" s="83">
        <f>SUM(I18:I25)</f>
        <v>0</v>
      </c>
      <c r="J27" s="12">
        <f>G27-I27</f>
        <v>20186.239999999998</v>
      </c>
    </row>
    <row r="28" spans="1:10" ht="4.5" customHeight="1" x14ac:dyDescent="0.2">
      <c r="A28" s="7"/>
      <c r="B28" s="7"/>
      <c r="C28" s="8"/>
      <c r="D28" s="8"/>
      <c r="E28" s="8"/>
      <c r="F28" s="9"/>
      <c r="G28" s="9"/>
      <c r="H28" s="10"/>
      <c r="I28" s="10"/>
      <c r="J28" s="10"/>
    </row>
    <row r="29" spans="1:10" x14ac:dyDescent="0.2">
      <c r="A29" s="90" t="s">
        <v>122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90" t="s">
        <v>123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90" t="s">
        <v>124</v>
      </c>
      <c r="B31" s="3"/>
      <c r="C31" s="3"/>
      <c r="D31" s="3"/>
      <c r="E31" s="3"/>
      <c r="F31" s="3"/>
      <c r="G31" s="3"/>
      <c r="H31" s="3"/>
      <c r="I31" s="3"/>
      <c r="J31" s="3"/>
    </row>
  </sheetData>
  <mergeCells count="9">
    <mergeCell ref="J16:J17"/>
    <mergeCell ref="G26:H26"/>
    <mergeCell ref="A2:G2"/>
    <mergeCell ref="G27:H27"/>
    <mergeCell ref="A16:B16"/>
    <mergeCell ref="C16:F16"/>
    <mergeCell ref="G16:I16"/>
    <mergeCell ref="I6:J6"/>
    <mergeCell ref="I7:J7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BO FEB Document" ma:contentTypeID="0x0101005215A34420C777498D5F7B584A0C8C820064A942185CCCC544835987BBC2A2572D" ma:contentTypeVersion="14" ma:contentTypeDescription="Create a new document." ma:contentTypeScope="" ma:versionID="fd86bf19db5b9acd4f602aa5c5f5b0a9">
  <xsd:schema xmlns:xsd="http://www.w3.org/2001/XMLSchema" xmlns:xs="http://www.w3.org/2001/XMLSchema" xmlns:p="http://schemas.microsoft.com/office/2006/metadata/properties" xmlns:ns2="1ca47edb-ec89-477d-95b3-c873c26f8992" xmlns:ns3="a05a2000-62e8-4ca4-8839-6112c759d161" xmlns:ns4="b4a8f996-4e43-4903-b2f6-24a31ee57771" xmlns:ns5="104a321a-352f-4a11-b69e-6b748a40817d" targetNamespace="http://schemas.microsoft.com/office/2006/metadata/properties" ma:root="true" ma:fieldsID="1377b832b63829b5a871fe59fe5447a7" ns2:_="" ns3:_="" ns4:_="" ns5:_="">
    <xsd:import namespace="1ca47edb-ec89-477d-95b3-c873c26f8992"/>
    <xsd:import namespace="a05a2000-62e8-4ca4-8839-6112c759d161"/>
    <xsd:import namespace="b4a8f996-4e43-4903-b2f6-24a31ee57771"/>
    <xsd:import namespace="104a321a-352f-4a11-b69e-6b748a40817d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VBOFEBLanguage" minOccurs="0"/>
                <xsd:element ref="ns4:Reference" minOccurs="0"/>
                <xsd:element ref="ns4:ThemeENG" minOccurs="0"/>
                <xsd:element ref="ns4:ThemeNL" minOccurs="0"/>
                <xsd:element ref="ns4:ThemeFR" minOccurs="0"/>
                <xsd:element ref="ns3:Your_x0020_Theme" minOccurs="0"/>
                <xsd:element ref="ns4:VBOFEBMigratedCT" minOccurs="0"/>
                <xsd:element ref="ns5:MediaServiceMetadata" minOccurs="0"/>
                <xsd:element ref="ns5:MediaServiceFastMetadata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7edb-ec89-477d-95b3-c873c26f8992" elementFormDefault="qualified">
    <xsd:import namespace="http://schemas.microsoft.com/office/2006/documentManagement/types"/>
    <xsd:import namespace="http://schemas.microsoft.com/office/infopath/2007/PartnerControls"/>
    <xsd:element name="DocType" ma:index="5" nillable="true" ma:displayName="DocType" ma:list="{569b9244-b1d4-4d95-bfc8-844ec0a17f6a}" ma:internalName="DocType" ma:showField="Title" ma:web="1ca47edb-ec89-477d-95b3-c873c26f899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a2000-62e8-4ca4-8839-6112c759d161" elementFormDefault="qualified">
    <xsd:import namespace="http://schemas.microsoft.com/office/2006/documentManagement/types"/>
    <xsd:import namespace="http://schemas.microsoft.com/office/infopath/2007/PartnerControls"/>
    <xsd:element name="VBOFEBLanguage" ma:index="6" nillable="true" ma:displayName="Language" ma:format="Dropdown" ma:internalName="VBOFEBLanguage">
      <xsd:simpleType>
        <xsd:restriction base="dms:Choice">
          <xsd:enumeration value="NL"/>
          <xsd:enumeration value="FR"/>
          <xsd:enumeration value="EN"/>
          <xsd:enumeration value="Multi"/>
        </xsd:restriction>
      </xsd:simpleType>
    </xsd:element>
    <xsd:element name="Your_x0020_Theme" ma:index="14" nillable="true" ma:displayName="Your Theme" ma:default="" ma:internalName="Your_x0020_Them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8f996-4e43-4903-b2f6-24a31ee57771" elementFormDefault="qualified">
    <xsd:import namespace="http://schemas.microsoft.com/office/2006/documentManagement/types"/>
    <xsd:import namespace="http://schemas.microsoft.com/office/infopath/2007/PartnerControls"/>
    <xsd:element name="Reference" ma:index="7" nillable="true" ma:displayName="Reference" ma:internalName="Reference">
      <xsd:simpleType>
        <xsd:restriction base="dms:Text">
          <xsd:maxLength value="255"/>
        </xsd:restriction>
      </xsd:simpleType>
    </xsd:element>
    <xsd:element name="ThemeENG" ma:index="11" nillable="true" ma:displayName="ThemeENG" ma:default="Training - Education - Teaching;Administrative simplification" ma:internalName="ThemeENG">
      <xsd:simpleType>
        <xsd:restriction base="dms:Text">
          <xsd:maxLength value="255"/>
        </xsd:restriction>
      </xsd:simpleType>
    </xsd:element>
    <xsd:element name="ThemeNL" ma:index="12" nillable="true" ma:displayName="ThemeNL" ma:default="Vorming - Opleiding - Onderwijs;Administratieve vereenvoudiging" ma:internalName="ThemeNL">
      <xsd:simpleType>
        <xsd:restriction base="dms:Text">
          <xsd:maxLength value="255"/>
        </xsd:restriction>
      </xsd:simpleType>
    </xsd:element>
    <xsd:element name="ThemeFR" ma:index="13" nillable="true" ma:displayName="ThemeFR" ma:default="Formation - Education - Enseignement;Simplification administrative" ma:internalName="ThemeFR">
      <xsd:simpleType>
        <xsd:restriction base="dms:Text">
          <xsd:maxLength value="255"/>
        </xsd:restriction>
      </xsd:simpleType>
    </xsd:element>
    <xsd:element name="VBOFEBMigratedCT" ma:index="15" nillable="true" ma:displayName="MigratedCT" ma:internalName="VBOFEBMigratedC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a321a-352f-4a11-b69e-6b748a408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Your_x0020_Theme xmlns="a05a2000-62e8-4ca4-8839-6112c759d161" xsi:nil="true"/>
    <Reference xmlns="b4a8f996-4e43-4903-b2f6-24a31ee57771">Sociale balans - Jaar 2024</Reference>
    <VBOFEBMigratedCT xmlns="b4a8f996-4e43-4903-b2f6-24a31ee57771">Excel Document</VBOFEBMigratedCT>
    <DocType xmlns="1ca47edb-ec89-477d-95b3-c873c26f8992">3</DocType>
    <ThemeFR xmlns="b4a8f996-4e43-4903-b2f6-24a31ee57771">Formation - Education - Enseignement;Simplification administrative</ThemeFR>
    <ThemeNL xmlns="b4a8f996-4e43-4903-b2f6-24a31ee57771">Vorming - Opleiding - Onderwijs;Administratieve vereenvoudiging</ThemeNL>
    <VBOFEBLanguage xmlns="a05a2000-62e8-4ca4-8839-6112c759d161">NL</VBOFEBLanguage>
    <ThemeENG xmlns="b4a8f996-4e43-4903-b2f6-24a31ee57771">Training - Education - Teaching;Administrative simplification</ThemeENG>
  </documentManagement>
</p:properties>
</file>

<file path=customXml/itemProps1.xml><?xml version="1.0" encoding="utf-8"?>
<ds:datastoreItem xmlns:ds="http://schemas.openxmlformats.org/officeDocument/2006/customXml" ds:itemID="{F8FBBDEC-4D03-442B-82E9-867B21C53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C14A1-0A45-4A08-86EB-590FD9B3D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47edb-ec89-477d-95b3-c873c26f8992"/>
    <ds:schemaRef ds:uri="a05a2000-62e8-4ca4-8839-6112c759d161"/>
    <ds:schemaRef ds:uri="b4a8f996-4e43-4903-b2f6-24a31ee57771"/>
    <ds:schemaRef ds:uri="104a321a-352f-4a11-b69e-6b748a408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3DA6AB-E496-4AFE-9F9D-E04055419DD0}">
  <ds:schemaRefs>
    <ds:schemaRef ds:uri="http://purl.org/dc/dcmitype/"/>
    <ds:schemaRef ds:uri="a05a2000-62e8-4ca4-8839-6112c759d161"/>
    <ds:schemaRef ds:uri="http://www.w3.org/XML/1998/namespace"/>
    <ds:schemaRef ds:uri="http://schemas.microsoft.com/office/2006/metadata/properties"/>
    <ds:schemaRef ds:uri="104a321a-352f-4a11-b69e-6b748a40817d"/>
    <ds:schemaRef ds:uri="http://schemas.microsoft.com/office/2006/documentManagement/types"/>
    <ds:schemaRef ds:uri="http://purl.org/dc/elements/1.1/"/>
    <ds:schemaRef ds:uri="b4a8f996-4e43-4903-b2f6-24a31ee57771"/>
    <ds:schemaRef ds:uri="http://schemas.microsoft.com/office/infopath/2007/PartnerControls"/>
    <ds:schemaRef ds:uri="http://schemas.openxmlformats.org/package/2006/metadata/core-properties"/>
    <ds:schemaRef ds:uri="1ca47edb-ec89-477d-95b3-c873c26f899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Overzicht</vt:lpstr>
      <vt:lpstr>Formeel Mannen</vt:lpstr>
      <vt:lpstr>Formeel Vrouwen</vt:lpstr>
      <vt:lpstr>Informeel Mannen</vt:lpstr>
      <vt:lpstr>Informeel Vrouwen</vt:lpstr>
      <vt:lpstr>Initieel Mannen</vt:lpstr>
      <vt:lpstr>Initieel Vrouwen</vt:lpstr>
      <vt:lpstr>Overzicht!Print_Area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 VBO NL 2024</dc:title>
  <dc:subject>Sociale balans 2010</dc:subject>
  <dc:creator>VBO-FEB;Sociaal departement</dc:creator>
  <cp:keywords>Sociale balans;registratie opleidingsinspanningen doorheen het jaar;boekjaar 2011</cp:keywords>
  <dc:description>www.vbo-feb.be</dc:description>
  <cp:lastModifiedBy>Alice Defauw</cp:lastModifiedBy>
  <cp:revision/>
  <dcterms:created xsi:type="dcterms:W3CDTF">2008-10-08T08:59:09Z</dcterms:created>
  <dcterms:modified xsi:type="dcterms:W3CDTF">2024-01-19T15:06:44Z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0x0101005215A34420C777498D5F7B584A0C8C820064A942185CCCC544835987BBC2A2572D</vt:lpwstr>
  </property>
  <property fmtid="{D5CDD505-2E9C-101B-9397-08002B2CF9AE}" pid="3" name="l93ea7dfe8d74da08d43c56c8d6d9ce0">
    <vt:lpwstr>Elections 2014|50222b86-7301-4fcf-af75-86e8e1f5253d</vt:lpwstr>
  </property>
  <property fmtid="{D5CDD505-2E9C-101B-9397-08002B2CF9AE}" pid="4" name="TaxCatchAll">
    <vt:lpwstr>515;#Elections 2014|50222b86-7301-4fcf-af75-86e8e1f5253d</vt:lpwstr>
  </property>
  <property fmtid="{D5CDD505-2E9C-101B-9397-08002B2CF9AE}" pid="5" name="Order">
    <vt:r8>4300</vt:r8>
  </property>
  <property fmtid="{D5CDD505-2E9C-101B-9397-08002B2CF9AE}" pid="6" name="e882695c71d14adb9bfc1ff0b1951d2b">
    <vt:lpwstr/>
  </property>
  <property fmtid="{D5CDD505-2E9C-101B-9397-08002B2CF9AE}" pid="7" name="Topics">
    <vt:lpwstr/>
  </property>
  <property fmtid="{D5CDD505-2E9C-101B-9397-08002B2CF9AE}" pid="8" name="Context">
    <vt:lpwstr>515;#Elections 2014|50222b86-7301-4fcf-af75-86e8e1f5253d</vt:lpwstr>
  </property>
</Properties>
</file>